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480" windowHeight="10215" activeTab="0"/>
  </bookViews>
  <sheets>
    <sheet name="Recipe" sheetId="1" r:id="rId1"/>
    <sheet name="Data" sheetId="2" state="hidden" r:id="rId2"/>
    <sheet name="oil" sheetId="3" state="hidden" r:id="rId3"/>
  </sheets>
  <definedNames/>
  <calcPr fullCalcOnLoad="1"/>
</workbook>
</file>

<file path=xl/sharedStrings.xml><?xml version="1.0" encoding="utf-8"?>
<sst xmlns="http://schemas.openxmlformats.org/spreadsheetml/2006/main" count="315" uniqueCount="255">
  <si>
    <t>Almond, Sweet</t>
  </si>
  <si>
    <t>Apricot Kernel</t>
  </si>
  <si>
    <t>酪梨油</t>
  </si>
  <si>
    <t>Avocado</t>
  </si>
  <si>
    <t>Beeswax</t>
  </si>
  <si>
    <t>Camellia</t>
  </si>
  <si>
    <t>芥花油</t>
  </si>
  <si>
    <t>Canola I(org)</t>
  </si>
  <si>
    <t>蓖麻油</t>
  </si>
  <si>
    <t>Castor</t>
  </si>
  <si>
    <t>可可脂</t>
  </si>
  <si>
    <t>Cocoa Butter</t>
  </si>
  <si>
    <t>椰子油</t>
  </si>
  <si>
    <t>Coconut</t>
  </si>
  <si>
    <t>玉米油</t>
  </si>
  <si>
    <t>Corn</t>
  </si>
  <si>
    <t>棉籽油</t>
  </si>
  <si>
    <t>Cottonseed</t>
  </si>
  <si>
    <t>Evening Primrose</t>
  </si>
  <si>
    <t>Flaxseed</t>
  </si>
  <si>
    <t>葡萄籽油</t>
  </si>
  <si>
    <t>Grapeseed</t>
  </si>
  <si>
    <t>榛果油</t>
  </si>
  <si>
    <t>Hazelnut</t>
  </si>
  <si>
    <t>大麻籽油</t>
  </si>
  <si>
    <t>Hemp Seed</t>
  </si>
  <si>
    <t>Jojoba</t>
  </si>
  <si>
    <t>Kukui Nut</t>
  </si>
  <si>
    <t>亞麻仁油</t>
  </si>
  <si>
    <t>Linseed</t>
  </si>
  <si>
    <t>澳洲胡桃油</t>
  </si>
  <si>
    <t>Macadamia</t>
  </si>
  <si>
    <t>芒果油</t>
  </si>
  <si>
    <t>芒果脂</t>
  </si>
  <si>
    <t>Mango Butter</t>
  </si>
  <si>
    <t>芥子油</t>
  </si>
  <si>
    <t>Mustard</t>
  </si>
  <si>
    <t>橄欖油</t>
  </si>
  <si>
    <t>Olive Oil</t>
  </si>
  <si>
    <t>棕櫚油</t>
  </si>
  <si>
    <t>Palm</t>
  </si>
  <si>
    <t>棕櫚核油</t>
  </si>
  <si>
    <t>Palm Kernel</t>
  </si>
  <si>
    <t>桃核仁油</t>
  </si>
  <si>
    <t>Peach Kernel</t>
  </si>
  <si>
    <t>Peanut</t>
  </si>
  <si>
    <t>Pumpkinseed</t>
  </si>
  <si>
    <t>苧麻油</t>
  </si>
  <si>
    <t>Ramic</t>
  </si>
  <si>
    <t>Rapeseed</t>
  </si>
  <si>
    <t>米糠油</t>
  </si>
  <si>
    <t>Rice Bran</t>
  </si>
  <si>
    <t>玫瑰果籽油</t>
  </si>
  <si>
    <t>Rose Hip Seed</t>
  </si>
  <si>
    <t>紅花籽油</t>
  </si>
  <si>
    <t>Safflower</t>
  </si>
  <si>
    <t>芝麻油</t>
  </si>
  <si>
    <t>Sesame Seed</t>
  </si>
  <si>
    <t>乳油木果脂</t>
  </si>
  <si>
    <t>Shea Butter</t>
  </si>
  <si>
    <t>Sunflower Seed</t>
  </si>
  <si>
    <t>Walnut</t>
  </si>
  <si>
    <t>Wheatgerm</t>
  </si>
  <si>
    <t>比例％</t>
  </si>
  <si>
    <t>PH 值</t>
  </si>
  <si>
    <t>皂化率</t>
  </si>
  <si>
    <t>橄欖油  Olive Oil。橄欖油含有豐富的維他命、礦物質、蛋白質，可以保濕並修護皮膚，製造出的香皂泡沫持久且如奶油般細緻，由於深具滋潤性，也很適合用來製作乾性髮質適用的洗髮皂和嬰兒皂。有分Extra Virgin、Virgin、Pure、Extra Light、Pomace幾個等級，Extra Virgin含有的營養成分最高，但需要很長的時間才會Trace。</t>
  </si>
  <si>
    <t>向日葵籽油  Sunflower Seed Oil。此油取自常見的向日葵而為淡金黃色，常用作沙拉油及人造奶油或豬油替代品。此油具有半乾式性質、精煉後在油漆及凡立水工業上用途極大。每 100克的向日葵花籽 油中含有57～ 90毫克的維生素E，亞油酸含量達60％，還含有植物固醇、卵磷脂、胡蘿蔔素等營養豐富，可以柔軟肌膚、抗老化 。它的皂化價和橄欖油一樣，常被用來取代橄欖油做皂，不過因為它的INS值很低，所以最好配合硬油使用，否則不但皂化過程慢，做出來的皂也軟趴趴的，建議用量是15%～20%。</t>
  </si>
  <si>
    <t>蓖麻油  Castor Oil。蓖麻油係得自Ricinus Communis的種籽，它是非乾式、黏稠，通常無色或淺黃色油。含有緩和及潤滑皮膚的功能，特有的蓖麻酸醇對髮膚有特別的柔軟作用，能製造泡沫多且有透明感的香皂，能幫助維持精油、香精的香味，還很容易解於其它油中，所以也很適合用做Superfatting。</t>
  </si>
  <si>
    <t>芥花油 Canola Oil。芥花油取自於芥菜籽，又稱芥菜籽油，含60%單元不飽和脂肪酸，飽和脂肪酸含量在植物油中最低，安定性高，價格便宜，容易取得。用芥花油製作出 來的肥皂泡沫穩定而且很滋潤，但INS值很低，必須配合其他硬油使用。建議用量是30%。</t>
  </si>
  <si>
    <t>玉米油  Corn Oil。含豐富維生素E與F，可增進新陳代謝，具抗氧化作用，可活化細胞防止老化。用玉米油可做出對皮膚溫和、泡沫持久的肥皂，INS值很低，建議用量是20%～30％。</t>
  </si>
  <si>
    <t>花生油  Peanut Oil。落花生仁油或花生油是一種非乾式油，可經由溶劑抽取或壓榨，由一般落花生科植物（Arachis Hypogaea）的種子或「堅果」取得。過濾及精煉後之油係用於烹飪或製造人造奶油，例如，作沙拉油。低等的油則用來製造肥皂或潤滑劑。能製造出非常持久的泡沫，富含維他命E，傳統中都用來防曬或做曬後修復，具有很好的保濕效果，不過它的保存期限短，較容易酸敗，皮膚過敏的人需謹慎使用。建議用量是20%。</t>
  </si>
  <si>
    <t>月見草油  Evening Primrose Oil。月見草也稱做晚纓草，價格非常昂貴，它所含有的羊毛脂肪段成份使它具有寶貴的護膚功能。可改善很多的皮膚問題如：溼疹、乾癬，又具有消炎及軟化皮膚等功能，尤其適合老化及乾燥肌膚，只需要使用一點就有相當的效果。</t>
  </si>
  <si>
    <t>大麻子油  Hempseed Oil。有著美麗墨綠顏色的大麻籽油，是多元不飽和脂肪酸含量最高的油脂，高保濕性、高蛋白質含量，含有極高的營養物質防止皮膚發炎，可治療皮膚損害、乾燥、發炎與幫助癒合，添加於皂、乳液、護唇膏中以防止乾燥、損壞、或老化肌膚，穿透吸收力極快！不油膩。做出的手工皂成品非常細緻，用手觸摸即可明顯的感受到，但價格昂貴且保存期限特別短，適合做Superfatting。</t>
  </si>
  <si>
    <t>荷荷芭油  Jojoba Oil。荷荷芭是一種沙漠植物，荷荷芭油萃取自荷荷芭果實，屬於一種以液體呈現的植物蠟，成分很類似人體皮膚的油脂，具有相當良好的滲透性與穩定性，能耐強光、高溫，是可以長期保存的基礎油。富含維生素D、蛋白質、礦物質、對維護皮膚水分、預防皺紋與軟化皮膚特別有效。含有抗發炎、抗氧化及維修皮膚讓皮膚細胞正確運作的功能，適合油性肌膚與發炎的皮膚、面皰、溼疹。可幫助頭髮烏黑柔軟和預防分叉，是最佳的頭髮用油，許多市售洗髮用品都會添加。可以滋潤並軟化髮膚，也可以調理油性髮質。荷荷巴油適合各種膚質使用，成品的泡沫穩定，常被用來製作洗髮皂，適合作Superfatting，建議用量6%以下。</t>
  </si>
  <si>
    <t>澳洲胡桃油  Macadamia Oil。價格昂貴，屬於高級油品，它和荷荷芭油一樣，成分非常類似皮膚的油脂，且保存期限長。保濕效果絕佳，容易被肌膚吸收。適合作Superfatting，建議用量6%。</t>
  </si>
  <si>
    <t>芒果脂  Mango Butter。取自芒果果核的黃色油脂，含有高硬脂酸所以性質上和可可脂類似，鹼化值與乳油木果脂一樣，可以相互代替使用。芒果脂是很好的皮膚軟化劑，具有非常好的保濕效果，能保護皮膚不受到日曬的傷害，能防止皮膚乾燥與出現皺紋，減緩皮膚組織老化，恢復彈性。也能用於減緩濕疹、牛皮癬皮膚的乾燥。芒果脂的堅硬特性，可用於如調整護唇膏、乳液與皂的過軟、過黏融點 31-36°C，與皮膚接近，所以直接擦很容易融化於皮膚上。用於製作手工皂不僅溫和，可加強滋潤度，使用起來感覺更滑潤，避免配方使皮膚乾燥。</t>
  </si>
  <si>
    <t>棕櫚核油—硬油Palm Kernel Oil。由巴巴樹棕櫚得到的非乾式油。是由果實堅果內核仁所壓榨而得。巴巴樹油主要使用在製造工業用品，例如肥皂，當精煉後亦可作為食品中棕櫚仁油的替代品。成份與棕櫚油類似，能做出溫和、洗淨力強、硬度夠且泡沫多的香皂，所以也常代替椰子油使用，建議用量20%～30%。</t>
  </si>
  <si>
    <t>小麥胚芽油  Wheat Germ Oil。含豐富的維他命E、蛋白質、礦物質、泛酸、菸鹼酸及不飽和脂肪酸，它能供給肌膚所需的養分，修復受損皮膚，促進肌膚再生，對老化肌膚、黑斑、妊娠紋及疤痕有滋養效果，對乾癬及溼疹等問題皮膚也極適合。它也是很好的安定劑，可加在手工皂裡延長保存期限，不過它本身很容易氧化，開封後最好存放於冰箱中，可用來做Superfatting，建議用量是5%。</t>
  </si>
  <si>
    <t>玫瑰果油  Rosehip Oil。含有脂肪酸、亞麻油酸、檸檬酸及多種維生素，能形成膠原蛋白。適合各種肌膚，特別適合受損及疲勞過度的皮膚，甚至是老化肌膚。具有柔軟肌膚、美白、防皺的功效，對妊娠紋亦有極佳效果，並可促進組織新生、改善疤痕、暗沉膚色以及青春痘，可以加倍增強肌膚保水度、預防色素沉澱，甚至對曬傷、溼疹都具良好療效。一般肌膚使用約10%即可，非常乾燥或老化肌膚可以使用至100%。價格相當不便宜，是手工皂的高級素材，適合用來做superfatting，建議用量5%。</t>
  </si>
  <si>
    <t>葡萄籽油  Grapeseed Oil。葡萄籽油富含維他命、礦物質、葉綠素、果糖、葡萄糖、葡萄多酚與蛋白質。適合細嫩、敏感性肌膚及暗瘡、粉刺油性肌膚使用。是種非常清爽的油脂，容易被皮膚吸收。可以改善靜脈腫脹、水腫，預防黑色素沉澱、強化循環、增進肌膚彈性，降低紫外線傷害、預防肌膚下垂與皺紋產生。葡萄籽油製成的手工皂，洗後一點也不乾澀，具有抗氧化及高保濕的效果。INS值很低，需搭配硬油做皂，建議用量是20%。</t>
  </si>
  <si>
    <t>芝麻油  Sesame Oil。富含蛋白質、礦物質、維他命、卵磷脂、氨基酸等營養素，能改善乾癬、溼疹、風濕、關節炎，有優良的保濕效果、使皮膚再生的功能，並能促進血液循環，幫助皮膚防曬。但是有它獨特的味道，不喜歡這種味道的話，可以 使用精練過脫臭、透明的油脂。建議用量是10%。</t>
  </si>
  <si>
    <t>米糠油  Rice Bran Oil。米糠油是油糙米外表的一層米糠所製造出來的，含有豐富的維他命E、蛋白質、維生素等物質，與小麥胚芽油很類似，但比較輕質。它有比較小的分子以致於比較容易滲透到皮膚中，能供給肌膚水分及營養，還有美白、仰制肌膚細胞老化的功能。米糠油能平滑的流動且適度的滲透到肌膚，不會有沾手黏膩的油質感，非常適合作按摩油及化妝水，做眼霜、嬰兒用品也相當適合，是所有膚質、臉部及身體乳液滋養霜的最溫和油種之一，作為花妝前的滋潤保養是非常完美的，用於液體皂液或液體化妝品是相當好的，也很成功的用在護手霜以軟化及滋潤手部，</t>
  </si>
  <si>
    <t>甜杏仁油  Sweet Almond Oil。由杏樹果實壓榨而來，富含礦物質、醣物和維生素及蛋白質，是一種質地輕柔，高滲透性的天然保濕劑，對面皰、富貴手與敏感性肌膚具有保護作用，溫和又具有良好的親膚性，各種膚質都適用，能改善皮膚乾燥發癢現象，緩和酸痛，抗炎，質地輕柔滑潤。更可平衡內分泌系統的腦下垂腺、胸腺和腎上腺，促進細胞更新。甜杏仁油非常清爽，滋潤皮膚與軟化膚質功效良好，適合做全身按摩。且含有豐富營養素，可與任何植物油相互調和，是很好的混合油。很適合乾性、皺紋、粉刺、面皰及容易過敏發癢的敏感性肌膚，質地溫和連嬰兒肌膚都可使用。用甜杏仁油做出來的皂泡沫持久且保濕效果非常好，價格不便宜，但只需使用 一點則有相當的護膚效果。保存期限短，大約只有3-6個月，需放在冰箱保存。</t>
  </si>
  <si>
    <t>杏核油  Apricot Kernel Oil。杏核油含有豐富的礦物質.GLA與維他命A、B1、B2、B6、C，保濕效果強 ，有幫助舒緩緊繃、軟化皮膚的功能，能使疲勞的肌膚恢復生機，適合熟齡肌膚 、乾燥脫皮肌膚及過敏膚質，或膚色蠟黃者使用。</t>
  </si>
  <si>
    <t>蜜蠟Beeswax。是蜜蜂體內分泌物的脂肪性物質，蜜蜂用它來修築蜂巢。其天然型態是顆粒狀，淡黃或橙色，有時亦為棕色，有種特別香味；經漂白或精製後成白色或淡黃色，氣味極淡。製作手工皂時加入少許蜜蠟可使成品較硬，也能增加成品的持久性，建議用量不宜超過6%。</t>
  </si>
  <si>
    <t>乳油木果脂　Shea Butter。原產於非洲，常態下呈固體奶油質感，由非洲乳油木樹果實中的果仁所萃取提煉。在非洲中被傳說為「青春之樹」，樹齡可達三百餘年，它的果實食用營養價值高，果仁所提煉的果油，被非洲婦女用來維持肌膚的健康，具高度保護及滋潤的效果，讓她們得以對抗長年的風沙及炙熱的陽光，同時它的葉和樹皮也可用來治療疾病 ，而這些採收及製作乳油木果油是婦女代代相傳的一種工作，幾近以慎重及神聖儀式般來完成，因為乳油木果油的獨特成分是大部分其它植物油所無法取代的！因此被他們視為上天所賦予代表一種神聖、長生及青春表徵的物質。據分析乳油木果脂含有豐富的維他命群，可以潤澤全身，包括乾燥和脫皮的肌膚以及增加髮絲光澤柔嫩，可提高保溼及調整皮脂分泌，具有修護、調理、柔軟和滋潤肌膚的效用。防曬作用佳，可保護亦可緩和及治療受日曬後的肌膚。和蜜蠟混合隔水溶化，可製成簡易的護膚及護髮的營養劑，若再加上一些具有滋潤效果的植物油（如甜杏仁油、橄欖油...等）可製成護唇膏及面霜，甚至可用來保護指甲（因指甲油含有有機溶劑的化學物質，會對指甲造成損害）也可用在治療指甲邊緣的脫皮。適用乾燥、敏感、經常日曬及需要溫和滋潤的肌膚，嬰兒亦適用。是手工香皂的高級素材，做出來的皂質地溫和且較硬，建議用量15%。</t>
  </si>
  <si>
    <t>可可脂  Cocoa Butter。可可脂係可可豆中之脂肪物質，通常將可可膏或整粒可可豆加熱壓榨而成。在常溫中可可脂為固體，略帶油質，色澤呈黃白色，氣味與可可相似，有令人愉快之香氣。通常以板狀進口，並用於巧克力製造業（濃化可可膏）；糖果業（用以製造若干種甜品）；香料業用以製造香料（用吹取花香之方式）；化粧品製造業用以製造化粧品；製藥業用以裝造油膏，栓藥等。添加於手工皂中可增加手工皂的硬度，對皮膚很滋潤，能使肌膚柔軟，建議用量是15%。</t>
  </si>
  <si>
    <t>榛果油  Hazelnut Oil。優異持久的保濕力，使榛果油成為植物油中的佼佼者，價格昂貴，只要一點就有很好的效果，做冬天用的皂非常適合。屬於軟性油脂，沒什麼泡沫。保存期限短，需放入冰箱保存較不易變質。</t>
  </si>
  <si>
    <t>品名</t>
  </si>
  <si>
    <t>Date:</t>
  </si>
  <si>
    <t>英文名</t>
  </si>
  <si>
    <r>
      <t>NaOH</t>
    </r>
    <r>
      <rPr>
        <sz val="11"/>
        <rFont val="標楷體"/>
        <family val="4"/>
      </rPr>
      <t>皂價</t>
    </r>
  </si>
  <si>
    <r>
      <t>INS</t>
    </r>
    <r>
      <rPr>
        <sz val="11"/>
        <rFont val="標楷體"/>
        <family val="4"/>
      </rPr>
      <t>硬度</t>
    </r>
  </si>
  <si>
    <r>
      <t>重量</t>
    </r>
    <r>
      <rPr>
        <sz val="11"/>
        <rFont val="Arial Narrow"/>
        <family val="2"/>
      </rPr>
      <t>, g</t>
    </r>
  </si>
  <si>
    <t>油脂</t>
  </si>
  <si>
    <t>片鹼</t>
  </si>
  <si>
    <t>NaOH</t>
  </si>
  <si>
    <t>水</t>
  </si>
  <si>
    <t>Water</t>
  </si>
  <si>
    <t>製造肥皂步驟：</t>
  </si>
  <si>
    <t>一</t>
  </si>
  <si>
    <t>二</t>
  </si>
  <si>
    <t>三</t>
  </si>
  <si>
    <t>四</t>
  </si>
  <si>
    <t>五</t>
  </si>
  <si>
    <t>六</t>
  </si>
  <si>
    <t>充份攪拌，將油鹼混合液攪拌至美乃滋狀後入模，兩個月後即可脫模使用。</t>
  </si>
  <si>
    <t>合計</t>
  </si>
  <si>
    <t>皂化率</t>
  </si>
  <si>
    <t>製造肥皂步驟：</t>
  </si>
  <si>
    <t>一</t>
  </si>
  <si>
    <t>將氫氧化鈉倒入水中(會產生高溫)，攪拌使其完全溶解成鹼水</t>
  </si>
  <si>
    <t>二</t>
  </si>
  <si>
    <t>將溫度計放入鹼水中，待其降溫至60度C。</t>
  </si>
  <si>
    <t>三</t>
  </si>
  <si>
    <t>拿不鏽鋼鍋將油脂混合後用小火加熱至45度。</t>
  </si>
  <si>
    <t>四</t>
  </si>
  <si>
    <t>油脂的溫度會上升到55度左右</t>
  </si>
  <si>
    <t>五</t>
  </si>
  <si>
    <t>等鹼水與油脂溫度相同時，將鹼水倒至油脂中</t>
  </si>
  <si>
    <t>六</t>
  </si>
  <si>
    <t>充份攪拌，將油鹼混合液攪拌至美乃滋狀後入模，兩個月後即可脫模使用。</t>
  </si>
  <si>
    <t>高級香皂配方試算表</t>
  </si>
  <si>
    <t>油脂</t>
  </si>
  <si>
    <t>英文名稱</t>
  </si>
  <si>
    <r>
      <t>NaOH</t>
    </r>
    <r>
      <rPr>
        <sz val="11"/>
        <color indexed="9"/>
        <rFont val="新細明體"/>
        <family val="1"/>
      </rPr>
      <t>皂價</t>
    </r>
  </si>
  <si>
    <t>INS硬度</t>
  </si>
  <si>
    <r>
      <t>油重</t>
    </r>
    <r>
      <rPr>
        <sz val="11"/>
        <color indexed="9"/>
        <rFont val="Times New Roman"/>
        <family val="1"/>
      </rPr>
      <t>g</t>
    </r>
  </si>
  <si>
    <t>NaOH重g</t>
  </si>
  <si>
    <r>
      <t>水量</t>
    </r>
    <r>
      <rPr>
        <sz val="12"/>
        <color indexed="9"/>
        <rFont val="Times New Roman"/>
        <family val="1"/>
      </rPr>
      <t>g</t>
    </r>
  </si>
  <si>
    <t>硬分量</t>
  </si>
  <si>
    <t>建議成分</t>
  </si>
  <si>
    <t>大豆油</t>
  </si>
  <si>
    <t>Soybean Oil</t>
  </si>
  <si>
    <t>小麥胚芽油</t>
  </si>
  <si>
    <r>
      <t>山</t>
    </r>
    <r>
      <rPr>
        <sz val="12"/>
        <color indexed="9"/>
        <rFont val="Times New Roman"/>
        <family val="1"/>
      </rPr>
      <t>(</t>
    </r>
    <r>
      <rPr>
        <sz val="12"/>
        <color indexed="9"/>
        <rFont val="新細明體"/>
        <family val="1"/>
      </rPr>
      <t>苦</t>
    </r>
    <r>
      <rPr>
        <sz val="12"/>
        <color indexed="9"/>
        <rFont val="Times New Roman"/>
        <family val="1"/>
      </rPr>
      <t>)</t>
    </r>
    <r>
      <rPr>
        <sz val="12"/>
        <color indexed="9"/>
        <rFont val="新細明體"/>
        <family val="1"/>
      </rPr>
      <t>茶花油</t>
    </r>
  </si>
  <si>
    <t>月見草油</t>
  </si>
  <si>
    <t>牛油</t>
  </si>
  <si>
    <t>Tallow</t>
  </si>
  <si>
    <t>白油</t>
  </si>
  <si>
    <t>Shortening</t>
  </si>
  <si>
    <t>杏桃核油</t>
  </si>
  <si>
    <t>Mango</t>
  </si>
  <si>
    <t>亞麻籽油</t>
  </si>
  <si>
    <t>油菜花籽油</t>
  </si>
  <si>
    <t>花生油</t>
  </si>
  <si>
    <t>南瓜籽油</t>
  </si>
  <si>
    <t>夏威夷核果油</t>
  </si>
  <si>
    <t>核桃油</t>
  </si>
  <si>
    <t>桐油</t>
  </si>
  <si>
    <t>Tung Oil</t>
  </si>
  <si>
    <t>琉璃苣油</t>
  </si>
  <si>
    <t>Borage Oil</t>
  </si>
  <si>
    <t>甜杏仁油</t>
  </si>
  <si>
    <t>荷荷芭油</t>
  </si>
  <si>
    <t>開心果油</t>
  </si>
  <si>
    <t>Pistachio Nut Oil</t>
  </si>
  <si>
    <t>葵花籽油</t>
  </si>
  <si>
    <t>蜂蠟</t>
  </si>
  <si>
    <t>豬油</t>
  </si>
  <si>
    <t>Lard</t>
  </si>
  <si>
    <t>混合液</t>
  </si>
  <si>
    <t>Mixture</t>
  </si>
  <si>
    <t>☆建議參考值☆</t>
  </si>
  <si>
    <r>
      <t>油總重</t>
    </r>
    <r>
      <rPr>
        <b/>
        <sz val="12"/>
        <color indexed="9"/>
        <rFont val="Times New Roman"/>
        <family val="1"/>
      </rPr>
      <t>g</t>
    </r>
  </si>
  <si>
    <t>NaOH克</t>
  </si>
  <si>
    <r>
      <t>水重</t>
    </r>
    <r>
      <rPr>
        <b/>
        <sz val="12"/>
        <color indexed="9"/>
        <rFont val="Times New Roman"/>
        <family val="1"/>
      </rPr>
      <t>g</t>
    </r>
  </si>
  <si>
    <t>硬度值</t>
  </si>
  <si>
    <r>
      <t>水量重</t>
    </r>
    <r>
      <rPr>
        <b/>
        <sz val="12"/>
        <color indexed="9"/>
        <rFont val="Times New Roman"/>
        <family val="1"/>
      </rPr>
      <t>g=</t>
    </r>
  </si>
  <si>
    <r>
      <t>NaOH</t>
    </r>
    <r>
      <rPr>
        <sz val="11"/>
        <color indexed="9"/>
        <rFont val="新細明體"/>
        <family val="1"/>
      </rPr>
      <t>重</t>
    </r>
    <r>
      <rPr>
        <sz val="11"/>
        <color indexed="9"/>
        <rFont val="Times New Roman"/>
        <family val="1"/>
      </rPr>
      <t>X</t>
    </r>
    <r>
      <rPr>
        <sz val="12"/>
        <color indexed="9"/>
        <rFont val="Times New Roman"/>
        <family val="1"/>
      </rPr>
      <t>2.73</t>
    </r>
    <r>
      <rPr>
        <sz val="11"/>
        <color indexed="9"/>
        <rFont val="新細明體"/>
        <family val="1"/>
      </rPr>
      <t>倍或總油重</t>
    </r>
    <r>
      <rPr>
        <sz val="11"/>
        <color indexed="9"/>
        <rFont val="Times New Roman"/>
        <family val="1"/>
      </rPr>
      <t>X</t>
    </r>
    <r>
      <rPr>
        <sz val="12"/>
        <color indexed="9"/>
        <rFont val="Times New Roman"/>
        <family val="1"/>
      </rPr>
      <t>0.389</t>
    </r>
  </si>
  <si>
    <r>
      <t>合計</t>
    </r>
    <r>
      <rPr>
        <b/>
        <sz val="12"/>
        <color indexed="9"/>
        <rFont val="Times New Roman"/>
        <family val="1"/>
      </rPr>
      <t>100%</t>
    </r>
  </si>
  <si>
    <r>
      <t>INS</t>
    </r>
    <r>
      <rPr>
        <b/>
        <sz val="12"/>
        <color indexed="9"/>
        <rFont val="新細明體"/>
        <family val="1"/>
      </rPr>
      <t>硬度值</t>
    </r>
  </si>
  <si>
    <t>120~160（椰子油調配20%以下為宜）</t>
  </si>
  <si>
    <t>皂化率</t>
  </si>
  <si>
    <t>產品太軟</t>
  </si>
  <si>
    <t>硬度適中</t>
  </si>
  <si>
    <t>產品太硬</t>
  </si>
  <si>
    <t>成品酸鹼度</t>
  </si>
  <si>
    <t>乾性肌膚</t>
  </si>
  <si>
    <t xml:space="preserve"> 7.0~7.5</t>
  </si>
  <si>
    <t>中性肌膚</t>
  </si>
  <si>
    <t>7.5~8.5</t>
  </si>
  <si>
    <t>油性肌膚</t>
  </si>
  <si>
    <t>8.5~9.0</t>
  </si>
  <si>
    <t>特性</t>
  </si>
  <si>
    <t>大豆油</t>
  </si>
  <si>
    <t>Soybean Oil</t>
  </si>
  <si>
    <t>大豆油  Soybean Oil。大豆油是由大豆仁抽取而得，可利用水壓或螺旋加壓機或溶劑取得。它是淡黃色，安定乾性油，可用於食用及工業用，例如人造奶油及沙拉醬、製造肥皂、油漆、凡立水、塑化劑及烴基樹脂。大豆是很具營養價值的植物，它的油脂很容易被皮膚吸收，所製造出來的肥皂泡沫持久，但它的INS值較低，建議搭配其他硬油做皂。建議用量是50%。</t>
  </si>
  <si>
    <t>小麥胚芽油</t>
  </si>
  <si>
    <t>特徵成分和橄欖油差不多，不易起泡，但滋潤度高，適合做出高品質的洗髮皂。山茶花為山茶科山茶屬之常綠小喬木，一般山茶花種子會扮炒之後再行搾油的程序，扮炒的越久搾出的油顏色較深，且香氣較濃，而未經久炒的種子搾出顏色較淡的油，較無香氣，但營養成分較高。山茶花油含有豐富之蛋白質、維生素A、E等，其營養價值及對高溫的安定性均優與於黃豆油，甚至可與橄欖油相媲美，具有高抗氧化物質，讓皮膚頭髮處於良好狀態，能讓肌膚調整並保溼、滲透性快，能使用於全身肌膚它又能在表皮上形成一層很薄的保護膜，保住皮膚內的水份，防護紫外線與空氣污濁對肌膚的損傷。山茶花油已經被中國大陸及日本的女性使用許多世紀了，預防肌膚過早出現皺紋的滋補用油，同時也是頭髮的滋補物。建議用量72%以下，用來做Superfatting，建議用量5%~8%。拿來做洗髮皂會洗出清爽而有彈性,日本以山茶花油為整髮油.</t>
  </si>
  <si>
    <t>RESI CORPORATION 2009</t>
  </si>
  <si>
    <t>豐映科技股份有限公司</t>
  </si>
  <si>
    <r>
      <t>拿不鏽鋼鍋將油脂混合後用小火加熱至</t>
    </r>
    <r>
      <rPr>
        <sz val="12"/>
        <rFont val="Arial Narrow"/>
        <family val="2"/>
      </rPr>
      <t>45</t>
    </r>
    <r>
      <rPr>
        <sz val="12"/>
        <rFont val="標楷體"/>
        <family val="4"/>
      </rPr>
      <t>度。</t>
    </r>
  </si>
  <si>
    <r>
      <t>山</t>
    </r>
    <r>
      <rPr>
        <sz val="12"/>
        <rFont val="Times New Roman"/>
        <family val="1"/>
      </rPr>
      <t>(</t>
    </r>
    <r>
      <rPr>
        <sz val="12"/>
        <rFont val="新細明體"/>
        <family val="1"/>
      </rPr>
      <t>苦</t>
    </r>
    <r>
      <rPr>
        <sz val="12"/>
        <rFont val="Times New Roman"/>
        <family val="1"/>
      </rPr>
      <t>)</t>
    </r>
    <r>
      <rPr>
        <sz val="12"/>
        <rFont val="新細明體"/>
        <family val="1"/>
      </rPr>
      <t>茶花油</t>
    </r>
  </si>
  <si>
    <t>月見草油</t>
  </si>
  <si>
    <t>牛油</t>
  </si>
  <si>
    <t>Tallow</t>
  </si>
  <si>
    <t>牛油 Tallow。動物性的牛油做出來的皂很白，堅硬而厚實、溫和且泡沫穩定持久。如果手邊有不妨可以試試看。</t>
  </si>
  <si>
    <t>白油</t>
  </si>
  <si>
    <t>Shortening</t>
  </si>
  <si>
    <t>白油  Vegetable Shortening。以大豆等植物提煉而成，呈固體奶油狀，可以製造出很厚實而且硬度很夠、溫和、泡沫穩定的手工皂。雪白乳化油與白油的皂化價相同，營養較白油更高，有股香濃的味道，亦常被用來取代白油製皂。</t>
  </si>
  <si>
    <t>杏桃核油</t>
  </si>
  <si>
    <t>芒果油</t>
  </si>
  <si>
    <t>Mango</t>
  </si>
  <si>
    <r>
      <t>取自芒果果核的黃色油脂，含有高硬脂酸所以性質上和可可脂類似，鹼化值與乳油木果脂一樣，可以相互代替使用。芒果脂是很好的皮膚軟化劑，具有非常好的保濕效果，能保護皮膚不受到日曬的傷害，能防止皮膚乾燥與出現皺紋，減緩皮膚組織老化，恢復彈性。也能用於減緩濕疹、牛皮癬皮膚的乾燥。芒果脂的堅硬特性，可用於如調整護唇膏、乳液與皂的過軟、過黏融點</t>
    </r>
    <r>
      <rPr>
        <sz val="12"/>
        <rFont val="Arial"/>
        <family val="2"/>
      </rPr>
      <t xml:space="preserve"> 31-36°C</t>
    </r>
    <r>
      <rPr>
        <sz val="12"/>
        <rFont val="細明體"/>
        <family val="3"/>
      </rPr>
      <t>，與皮膚接近，所以直接擦很容易融化於皮膚上。用於製作手工皂不僅溫和，可加強滋潤度，使用起來感覺更滑潤，避免配方使皮膚乾燥。</t>
    </r>
  </si>
  <si>
    <r>
      <t>有機亞麻仁油，富含植物來源</t>
    </r>
    <r>
      <rPr>
        <sz val="12"/>
        <rFont val="Arial"/>
        <family val="2"/>
      </rPr>
      <t>ω-3</t>
    </r>
    <r>
      <rPr>
        <sz val="12"/>
        <rFont val="細明體"/>
        <family val="3"/>
      </rPr>
      <t>亞麻酸和</t>
    </r>
    <r>
      <rPr>
        <sz val="12"/>
        <rFont val="Arial"/>
        <family val="2"/>
      </rPr>
      <t>ω-6</t>
    </r>
    <r>
      <rPr>
        <sz val="12"/>
        <rFont val="細明體"/>
        <family val="3"/>
      </rPr>
      <t>亞油酸等人體必需脂肪酸和其他天然成份，長期食用能均衡營養</t>
    </r>
    <r>
      <rPr>
        <sz val="12"/>
        <rFont val="Arial"/>
        <family val="2"/>
      </rPr>
      <t xml:space="preserve">, </t>
    </r>
    <r>
      <rPr>
        <sz val="12"/>
        <rFont val="細明體"/>
        <family val="3"/>
      </rPr>
      <t>增進身體健康。亞麻仁也是木酚素</t>
    </r>
    <r>
      <rPr>
        <sz val="12"/>
        <rFont val="Arial"/>
        <family val="2"/>
      </rPr>
      <t>(lignan)</t>
    </r>
    <r>
      <rPr>
        <sz val="12"/>
        <rFont val="細明體"/>
        <family val="3"/>
      </rPr>
      <t>的豐富來源，這種木酚素是一種溫和的植物雌激素，對於維持骨骼健康及減少更年期婦女的潮紅症狀和因陰道乾澀引發的真菌感染十分有效，還被用來治療可能由荷爾蒙失調引起的經前症候群。同時也具有抗癌症、抗細菌、抗黴菌以及抗病毒等特質。雌激素在高濃度時確實會促進腫瘤生長，但是亞麻仁可以平衡身體內的這種物質。</t>
    </r>
  </si>
  <si>
    <t>亞麻籽油</t>
  </si>
  <si>
    <r>
      <t>亞麻籽油</t>
    </r>
    <r>
      <rPr>
        <sz val="12"/>
        <rFont val="Arial"/>
        <family val="2"/>
      </rPr>
      <t>(Flaxseed</t>
    </r>
    <r>
      <rPr>
        <sz val="12"/>
        <rFont val="細明體"/>
        <family val="3"/>
      </rPr>
      <t>　</t>
    </r>
    <r>
      <rPr>
        <sz val="12"/>
        <rFont val="Arial"/>
        <family val="2"/>
      </rPr>
      <t>Oil)</t>
    </r>
    <r>
      <rPr>
        <sz val="12"/>
        <rFont val="細明體"/>
        <family val="3"/>
      </rPr>
      <t>是世界上</t>
    </r>
    <r>
      <rPr>
        <sz val="12"/>
        <rFont val="Arial"/>
        <family val="2"/>
      </rPr>
      <t xml:space="preserve">Ω-3 </t>
    </r>
    <r>
      <rPr>
        <sz val="12"/>
        <rFont val="細明體"/>
        <family val="3"/>
      </rPr>
      <t>脂肪酸最豐富的來源，亦是最佳來源之一。它所含有的</t>
    </r>
    <r>
      <rPr>
        <sz val="12"/>
        <rFont val="Arial"/>
        <family val="2"/>
      </rPr>
      <t xml:space="preserve">Ω-3 </t>
    </r>
    <r>
      <rPr>
        <sz val="12"/>
        <rFont val="細明體"/>
        <family val="3"/>
      </rPr>
      <t>脂肪酸數量幾乎是魚油的兩倍。</t>
    </r>
    <r>
      <rPr>
        <sz val="12"/>
        <rFont val="Arial"/>
        <family val="2"/>
      </rPr>
      <t xml:space="preserve">Ω-3 </t>
    </r>
    <r>
      <rPr>
        <sz val="12"/>
        <rFont val="細明體"/>
        <family val="3"/>
      </rPr>
      <t>脂肪酸已廣泛地被應用。亞麻籽油是獨特的因為它含有兩種的必需脂肪酸：</t>
    </r>
    <r>
      <rPr>
        <sz val="12"/>
        <rFont val="Arial"/>
        <family val="2"/>
      </rPr>
      <t>α-</t>
    </r>
    <r>
      <rPr>
        <sz val="12"/>
        <rFont val="細明體"/>
        <family val="3"/>
      </rPr>
      <t>亞麻油酸</t>
    </r>
    <r>
      <rPr>
        <sz val="12"/>
        <rFont val="Arial"/>
        <family val="2"/>
      </rPr>
      <t xml:space="preserve">(Ω-3 fatty acid) </t>
    </r>
    <r>
      <rPr>
        <sz val="12"/>
        <rFont val="細明體"/>
        <family val="3"/>
      </rPr>
      <t>及亞油酸</t>
    </r>
    <r>
      <rPr>
        <sz val="12"/>
        <rFont val="Arial"/>
        <family val="2"/>
      </rPr>
      <t xml:space="preserve">(Ω-6 fatty acid) </t>
    </r>
    <r>
      <rPr>
        <sz val="12"/>
        <rFont val="細明體"/>
        <family val="3"/>
      </rPr>
      <t>而且含量非常高。它含有大約</t>
    </r>
    <r>
      <rPr>
        <sz val="12"/>
        <rFont val="Arial"/>
        <family val="2"/>
      </rPr>
      <t>58%</t>
    </r>
    <r>
      <rPr>
        <sz val="12"/>
        <rFont val="細明體"/>
        <family val="3"/>
      </rPr>
      <t>是</t>
    </r>
    <r>
      <rPr>
        <sz val="12"/>
        <rFont val="Arial"/>
        <family val="2"/>
      </rPr>
      <t>α-</t>
    </r>
    <r>
      <rPr>
        <sz val="12"/>
        <rFont val="細明體"/>
        <family val="3"/>
      </rPr>
      <t>亞麻油酸</t>
    </r>
    <r>
      <rPr>
        <sz val="12"/>
        <rFont val="Arial"/>
        <family val="2"/>
      </rPr>
      <t>(</t>
    </r>
    <r>
      <rPr>
        <sz val="12"/>
        <rFont val="細明體"/>
        <family val="3"/>
      </rPr>
      <t>丙氨酸</t>
    </r>
    <r>
      <rPr>
        <sz val="12"/>
        <rFont val="Arial"/>
        <family val="2"/>
      </rPr>
      <t>ALA)</t>
    </r>
    <r>
      <rPr>
        <sz val="12"/>
        <rFont val="細明體"/>
        <family val="3"/>
      </rPr>
      <t>，比其他一般的植物油含量更多。身體可將丙氨酸</t>
    </r>
    <r>
      <rPr>
        <sz val="12"/>
        <rFont val="Arial"/>
        <family val="2"/>
      </rPr>
      <t>ALA</t>
    </r>
    <r>
      <rPr>
        <sz val="12"/>
        <rFont val="細明體"/>
        <family val="3"/>
      </rPr>
      <t>轉化成</t>
    </r>
    <r>
      <rPr>
        <sz val="12"/>
        <rFont val="Arial"/>
        <family val="2"/>
      </rPr>
      <t>EPA (eicosapentaenoic Acid)</t>
    </r>
    <r>
      <rPr>
        <sz val="12"/>
        <rFont val="細明體"/>
        <family val="3"/>
      </rPr>
      <t>，但能完成轉化的有限。亞麻油的最佳的運用是補充必需脂肪酸的來源。</t>
    </r>
  </si>
  <si>
    <t>油菜花籽油</t>
  </si>
  <si>
    <t>Rapeseed</t>
  </si>
  <si>
    <t>大部份是不飽和油脂，具有降低血液中膽固醇指數的功能。理論上，它應能有效調肌膚表層。常被拿來用於低成本的個人保養品，尤其是眼睛四周的保養品，適合成熟和乾性肌膚。</t>
  </si>
  <si>
    <t>花生油</t>
  </si>
  <si>
    <t>芥子油</t>
  </si>
  <si>
    <t>由於琥珀色或紫褐色芥子所提煉的油，具有促進血液循環及刺激新陳代謝的效用。它的特性是令人溫暖和辛辣的，能鬆弛緊繃的身體，並且適合肩膀、頸部以及背部按摩，但請注意，它並不適合頭部或有敏感性反應的皮膚，而適合法塔以及卡法型皮膚。</t>
  </si>
  <si>
    <t>南瓜籽油</t>
  </si>
  <si>
    <r>
      <t>南瓜籽油中含有</t>
    </r>
    <r>
      <rPr>
        <sz val="12"/>
        <rFont val="Arial"/>
        <family val="2"/>
      </rPr>
      <t>60%</t>
    </r>
    <r>
      <rPr>
        <sz val="12"/>
        <rFont val="細明體"/>
        <family val="3"/>
      </rPr>
      <t>以上的不飽和脂肪酸與植物性蛋白。經證實，不飽和脂肪酸能夠乳化、分解血液中脂質，達到可增進血液迴圈，改善血清脂質，清除過氧化物，使血液中膽固醇及中性脂肪含量降低，減少脂肪在血管內壁的滯留時間，防止動脈硬化。</t>
    </r>
  </si>
  <si>
    <t>紅花籽油</t>
  </si>
  <si>
    <t>紅花是很重要的染料植物，其種籽提供一種半乾式食用油。可以用在藥品、食品、烴基樹脂、油漆及凡立水。含蛋白質、礦物質、維他命，適合各種膚質。</t>
  </si>
  <si>
    <t>苧麻油</t>
  </si>
  <si>
    <t>Ramic</t>
  </si>
  <si>
    <t>夏威夷核果油</t>
  </si>
  <si>
    <r>
      <t>因為只有夏威夷才有出產這種油</t>
    </r>
    <r>
      <rPr>
        <sz val="12"/>
        <rFont val="Arial"/>
        <family val="2"/>
      </rPr>
      <t xml:space="preserve">, </t>
    </r>
    <r>
      <rPr>
        <sz val="12"/>
        <rFont val="細明體"/>
        <family val="3"/>
      </rPr>
      <t>價格非常昂貴且很難買的到手</t>
    </r>
    <r>
      <rPr>
        <sz val="12"/>
        <rFont val="Arial"/>
        <family val="2"/>
      </rPr>
      <t xml:space="preserve">. </t>
    </r>
    <r>
      <rPr>
        <sz val="12"/>
        <rFont val="細明體"/>
        <family val="3"/>
      </rPr>
      <t>有好幾百年</t>
    </r>
    <r>
      <rPr>
        <sz val="12"/>
        <rFont val="Arial"/>
        <family val="2"/>
      </rPr>
      <t xml:space="preserve">, </t>
    </r>
    <r>
      <rPr>
        <sz val="12"/>
        <rFont val="細明體"/>
        <family val="3"/>
      </rPr>
      <t>夏威夷人都拿來治療</t>
    </r>
    <r>
      <rPr>
        <sz val="12"/>
        <rFont val="Arial"/>
        <family val="2"/>
      </rPr>
      <t xml:space="preserve"> </t>
    </r>
    <r>
      <rPr>
        <sz val="12"/>
        <rFont val="細明體"/>
        <family val="3"/>
      </rPr>
      <t>皮膚曬傷及乾燥老人皮膚</t>
    </r>
    <r>
      <rPr>
        <sz val="12"/>
        <rFont val="Arial"/>
        <family val="2"/>
      </rPr>
      <t xml:space="preserve">. </t>
    </r>
    <r>
      <rPr>
        <sz val="12"/>
        <rFont val="細明體"/>
        <family val="3"/>
      </rPr>
      <t>加上</t>
    </r>
    <r>
      <rPr>
        <sz val="12"/>
        <rFont val="Arial"/>
        <family val="2"/>
      </rPr>
      <t xml:space="preserve">, </t>
    </r>
    <r>
      <rPr>
        <sz val="12"/>
        <rFont val="細明體"/>
        <family val="3"/>
      </rPr>
      <t>研究報告指出可以改善青春痘</t>
    </r>
    <r>
      <rPr>
        <sz val="12"/>
        <rFont val="Arial"/>
        <family val="2"/>
      </rPr>
      <t xml:space="preserve">, </t>
    </r>
    <r>
      <rPr>
        <sz val="12"/>
        <rFont val="細明體"/>
        <family val="3"/>
      </rPr>
      <t>濕疹之類的皮膚病</t>
    </r>
    <r>
      <rPr>
        <sz val="12"/>
        <rFont val="Arial"/>
        <family val="2"/>
      </rPr>
      <t xml:space="preserve">. </t>
    </r>
    <r>
      <rPr>
        <sz val="12"/>
        <rFont val="細明體"/>
        <family val="3"/>
      </rPr>
      <t>保濕效果良好</t>
    </r>
    <r>
      <rPr>
        <sz val="12"/>
        <rFont val="Arial"/>
        <family val="2"/>
      </rPr>
      <t xml:space="preserve">. </t>
    </r>
    <r>
      <rPr>
        <sz val="12"/>
        <rFont val="細明體"/>
        <family val="3"/>
      </rPr>
      <t>只需要使用一點就有相當的效果</t>
    </r>
    <r>
      <rPr>
        <sz val="12"/>
        <rFont val="Arial"/>
        <family val="2"/>
      </rPr>
      <t xml:space="preserve">. </t>
    </r>
    <r>
      <rPr>
        <sz val="12"/>
        <rFont val="細明體"/>
        <family val="3"/>
      </rPr>
      <t>是屬於軟性油脂且沒什麼泡沫</t>
    </r>
    <r>
      <rPr>
        <sz val="12"/>
        <rFont val="Arial"/>
        <family val="2"/>
      </rPr>
      <t xml:space="preserve">. </t>
    </r>
  </si>
  <si>
    <t>核桃油</t>
  </si>
  <si>
    <t>富含α-亞麻酸，特性能迅速滲透皮膚具有很高的保濕力，洗後的感覺很清爽。核桃油屬於上等的按摩油或乳液添加用油，建議添加10%以內。</t>
  </si>
  <si>
    <t>桐油</t>
  </si>
  <si>
    <t>Tung Oil</t>
  </si>
  <si>
    <r>
      <t>桐油屬於乾性油，乾燥快，加熱</t>
    </r>
    <r>
      <rPr>
        <sz val="12"/>
        <rFont val="Arial"/>
        <family val="2"/>
      </rPr>
      <t>220-250</t>
    </r>
    <r>
      <rPr>
        <sz val="12"/>
        <rFont val="細明體"/>
        <family val="3"/>
      </rPr>
      <t>℃時，可自行聚合成凝膠，甚至完全固化，這是其他乾性油所未有的特性。桐油的比重輕，有光澤，不傳電，用其塗刷有抗冷熱、防潮防水、防鏽、防腐的特點。在早期台灣，桐油是建築彩繪重要的原料，以桐油和石灰混和成「桐油灰」，可作為地仗處理之用，木器或漁船破損，也可用「桐油灰」填補。</t>
    </r>
  </si>
  <si>
    <t>桃核仁油</t>
  </si>
  <si>
    <r>
      <t>淡黃色的水蜜桃核仁油帶著最輕淡的氣味，能作為十分理想的臉部按摩油。它的質感比其他兩位近親稍為厚重一點，帶著些許較為黏稠的觸感。其具有保濕、促進細胞再生以及修復組織結構的療效特性，所以也具有抗老化的價值。它能提供良好的天然皮膚脂質，適用於敏感、乾燥及老化肌膚，是一種很棒的臉部按摩油。它最常被用在成熟膚質所適用的高級抗皺眼霜、護唇膏、護手霜以及身體乳液、乾性膚質保養品，以及按摩油當中</t>
    </r>
    <r>
      <rPr>
        <sz val="12"/>
        <rFont val="Arial"/>
        <family val="2"/>
      </rPr>
      <t>--</t>
    </r>
    <r>
      <rPr>
        <sz val="12"/>
        <rFont val="細明體"/>
        <family val="3"/>
      </rPr>
      <t>只需要清淡質感，卻同時需要足夠滋潤度的情況。水蜜桃核仁油可以內服，並且由於它屬於帶有某些必需脂肪酸的單一不飽和脂肪，水蜜桃核仁油也是十分有益的營補給品。它也像甜杏仁油及杏桃仁油一樣，桃仁油也可用來當作輕瀉劑，且可有效地降低血中膽固醇含量。</t>
    </r>
  </si>
  <si>
    <t>琉璃苣油</t>
  </si>
  <si>
    <t>Borage Oil</t>
  </si>
  <si>
    <r>
      <t>來自植物種子，多採溫壓或溶解萃取方式。這種植物也稱為星花</t>
    </r>
    <r>
      <rPr>
        <sz val="12"/>
        <rFont val="Arial"/>
        <family val="2"/>
      </rPr>
      <t>(starflower)</t>
    </r>
    <r>
      <rPr>
        <sz val="12"/>
        <rFont val="細明體"/>
        <family val="3"/>
      </rPr>
      <t>，就是因為它那美麗藍色花朵的外型而起的名字。琉璃苣油富含必需脂肪酸，對於皮膚的健康相當重要。而這種特製油相當昂貴，因此，通常只需要少量添加就可以在進行芳香療法時激發其他精油所具備的皮膚回春特性。除此之外，琉璃苣油也是很好的營養補充來源。</t>
    </r>
    <r>
      <rPr>
        <sz val="12"/>
        <rFont val="Arial"/>
        <family val="2"/>
      </rPr>
      <t xml:space="preserve"> </t>
    </r>
    <r>
      <rPr>
        <sz val="12"/>
        <rFont val="細明體"/>
        <family val="3"/>
      </rPr>
      <t>主要成份：</t>
    </r>
    <r>
      <rPr>
        <sz val="12"/>
        <rFont val="Arial"/>
        <family val="2"/>
      </rPr>
      <t>r-</t>
    </r>
    <r>
      <rPr>
        <sz val="12"/>
        <rFont val="細明體"/>
        <family val="3"/>
      </rPr>
      <t>次亞麻油酸</t>
    </r>
    <r>
      <rPr>
        <sz val="12"/>
        <rFont val="Arial"/>
        <family val="2"/>
      </rPr>
      <t xml:space="preserve"> </t>
    </r>
    <r>
      <rPr>
        <sz val="12"/>
        <rFont val="細明體"/>
        <family val="3"/>
      </rPr>
      <t>。適用對象：早衰、日曬膚質、更年期問題</t>
    </r>
    <r>
      <rPr>
        <sz val="12"/>
        <rFont val="Arial"/>
        <family val="2"/>
      </rPr>
      <t xml:space="preserve"> </t>
    </r>
    <r>
      <rPr>
        <sz val="12"/>
        <rFont val="細明體"/>
        <family val="3"/>
      </rPr>
      <t>。調油比例：</t>
    </r>
    <r>
      <rPr>
        <sz val="12"/>
        <rFont val="Arial"/>
        <family val="2"/>
      </rPr>
      <t xml:space="preserve">2%~5% </t>
    </r>
  </si>
  <si>
    <t>甜杏仁油</t>
  </si>
  <si>
    <t>荷荷芭油</t>
  </si>
  <si>
    <t>棕櫚油—硬油  Palm Oil。棕櫚油是油料棕櫚果肉中取得的植物脂肪。主要來源是非洲油料棕櫚，它原產於熱帶非洲，亦產於中美洲、馬來西亞及印尼等地。棕櫚油經由萃取或壓榨取得，且依其狀態以及是否經過精煉，可有各種不同的顏色。它們含有相當高的棕櫚酸及油酸，與得自相同油料棕櫚的棕櫚仁油是可以藉此加以分辨的。棕櫚油用於製造肥皂、蠟蠋、化粧品或盥洗用品，當作潤滑劑，供熱浸錫塗佈及生產棕櫚酸等使用。精製棕櫚油則供食用，例如：當作油炸油，以及製造人造奶油。棕櫚油亦是手工皂必備的油脂之一，可做出對皮膚溫和、清潔力好又堅硬、厚實的香皂，不過因為沒什麼泡沫，所以一般都搭配椰子油使用。建議用量20%～30%。棕櫚油在秋冬氣溫下降時會呈現固態，可隔水稍微加熱使之融化。</t>
  </si>
  <si>
    <t>棉籽油</t>
  </si>
  <si>
    <r>
      <t>棉花種子核仁壓榨的油</t>
    </r>
    <r>
      <rPr>
        <sz val="12"/>
        <rFont val="Arial"/>
        <family val="2"/>
      </rPr>
      <t>~</t>
    </r>
    <r>
      <rPr>
        <sz val="12"/>
        <rFont val="細明體"/>
        <family val="3"/>
      </rPr>
      <t>棉籽油做出來的皂會呈偏紅色</t>
    </r>
    <r>
      <rPr>
        <sz val="12"/>
        <rFont val="Arial"/>
        <family val="2"/>
      </rPr>
      <t>.,</t>
    </r>
    <r>
      <rPr>
        <sz val="12"/>
        <rFont val="細明體"/>
        <family val="3"/>
      </rPr>
      <t>成皂對皮膚溫和</t>
    </r>
    <r>
      <rPr>
        <sz val="12"/>
        <rFont val="Arial"/>
        <family val="2"/>
      </rPr>
      <t>~</t>
    </r>
    <r>
      <rPr>
        <sz val="12"/>
        <rFont val="細明體"/>
        <family val="3"/>
      </rPr>
      <t>但</t>
    </r>
    <r>
      <rPr>
        <sz val="12"/>
        <rFont val="Arial"/>
        <family val="2"/>
      </rPr>
      <t>...</t>
    </r>
    <r>
      <rPr>
        <sz val="12"/>
        <rFont val="細明體"/>
        <family val="3"/>
      </rPr>
      <t>皂會軟軟的</t>
    </r>
    <r>
      <rPr>
        <sz val="12"/>
        <rFont val="Arial"/>
        <family val="2"/>
      </rPr>
      <t>~</t>
    </r>
    <r>
      <rPr>
        <sz val="12"/>
        <rFont val="細明體"/>
        <family val="3"/>
      </rPr>
      <t>相當清爽</t>
    </r>
    <r>
      <rPr>
        <sz val="12"/>
        <rFont val="Arial"/>
        <family val="2"/>
      </rPr>
      <t>~</t>
    </r>
    <r>
      <rPr>
        <sz val="12"/>
        <rFont val="細明體"/>
        <family val="3"/>
      </rPr>
      <t>泡沫大又持久</t>
    </r>
    <r>
      <rPr>
        <sz val="12"/>
        <rFont val="Arial"/>
        <family val="2"/>
      </rPr>
      <t>~….</t>
    </r>
  </si>
  <si>
    <t>開心果油</t>
  </si>
  <si>
    <t>Pistachio Nut Oil</t>
  </si>
  <si>
    <r>
      <t>由開心果仁壓榨取得，特徵是具有防曬以及保護皮膚、頭髮的功效，含豐富的維生素</t>
    </r>
    <r>
      <rPr>
        <sz val="12"/>
        <rFont val="Arial"/>
        <family val="2"/>
      </rPr>
      <t>E</t>
    </r>
    <r>
      <rPr>
        <sz val="12"/>
        <rFont val="細明體"/>
        <family val="3"/>
      </rPr>
      <t>可直接當成按摩油塗抹皮膚</t>
    </r>
    <r>
      <rPr>
        <sz val="12"/>
        <rFont val="Arial"/>
        <family val="2"/>
      </rPr>
      <t>(</t>
    </r>
    <r>
      <rPr>
        <sz val="12"/>
        <rFont val="細明體"/>
        <family val="3"/>
      </rPr>
      <t>抗老化</t>
    </r>
    <r>
      <rPr>
        <sz val="12"/>
        <rFont val="Arial"/>
        <family val="2"/>
      </rPr>
      <t>)</t>
    </r>
    <r>
      <rPr>
        <sz val="12"/>
        <rFont val="細明體"/>
        <family val="3"/>
      </rPr>
      <t>，</t>
    </r>
    <r>
      <rPr>
        <sz val="12"/>
        <rFont val="Arial"/>
        <family val="2"/>
      </rPr>
      <t xml:space="preserve"> </t>
    </r>
    <r>
      <rPr>
        <sz val="12"/>
        <rFont val="細明體"/>
        <family val="3"/>
      </rPr>
      <t>建議添加</t>
    </r>
    <r>
      <rPr>
        <sz val="12"/>
        <rFont val="Arial"/>
        <family val="2"/>
      </rPr>
      <t>5%-20%</t>
    </r>
    <r>
      <rPr>
        <sz val="12"/>
        <rFont val="細明體"/>
        <family val="3"/>
      </rPr>
      <t>。</t>
    </r>
  </si>
  <si>
    <r>
      <t>椰子油</t>
    </r>
    <r>
      <rPr>
        <sz val="12"/>
        <rFont val="Times New Roman"/>
        <family val="1"/>
      </rPr>
      <t>( Coconut Oil)</t>
    </r>
    <r>
      <rPr>
        <sz val="12"/>
        <rFont val="新細明體"/>
        <family val="1"/>
      </rPr>
      <t>—硬油。椰子油得自乾椰子肉（</t>
    </r>
    <r>
      <rPr>
        <sz val="12"/>
        <rFont val="Times New Roman"/>
        <family val="1"/>
      </rPr>
      <t>Copra</t>
    </r>
    <r>
      <rPr>
        <sz val="12"/>
        <rFont val="新細明體"/>
        <family val="1"/>
      </rPr>
      <t>），來自椰子（</t>
    </r>
    <r>
      <rPr>
        <sz val="12"/>
        <rFont val="Times New Roman"/>
        <family val="1"/>
      </rPr>
      <t>Cocos nucifera</t>
    </r>
    <r>
      <rPr>
        <sz val="12"/>
        <rFont val="新細明體"/>
        <family val="1"/>
      </rPr>
      <t>）。新鮮椰肉亦可使用。這是一種淡黃色或無色非乾式油，於攝氏</t>
    </r>
    <r>
      <rPr>
        <sz val="12"/>
        <rFont val="Times New Roman"/>
        <family val="1"/>
      </rPr>
      <t>20</t>
    </r>
    <r>
      <rPr>
        <sz val="12"/>
        <rFont val="新細明體"/>
        <family val="1"/>
      </rPr>
      <t>℃以下會呈現固狀。椰子油用於肥皂、化粧品或盥洗用品、製造潤滑油脂，人工洗濯劑、洗衣及清潔用品以及製造脂肪酸、脂肪醇、甲基酯類等。精煉椰子油可以食用並且用在如人造奶油、膳食補充等產品。可說是做手工皂不可缺少的油脂之一，富含飽和脂肪酸，可做出洗淨力強、質地硬、顏色雪白且泡沫多的香皂。但洗淨力很強的皂難免會讓皮膚感覺乾澀，所以使用份量不宜過高，建議不要超過全油脂的</t>
    </r>
    <r>
      <rPr>
        <sz val="12"/>
        <rFont val="Times New Roman"/>
        <family val="1"/>
      </rPr>
      <t>20%</t>
    </r>
    <r>
      <rPr>
        <sz val="12"/>
        <rFont val="新細明體"/>
        <family val="1"/>
      </rPr>
      <t>～</t>
    </r>
    <r>
      <rPr>
        <sz val="12"/>
        <rFont val="Times New Roman"/>
        <family val="1"/>
      </rPr>
      <t>30%</t>
    </r>
    <r>
      <rPr>
        <sz val="12"/>
        <rFont val="新細明體"/>
        <family val="1"/>
      </rPr>
      <t>左右。椰子油在秋冬氣溫下降時會呈現固態，可隔水稍微加熱使之融化。</t>
    </r>
  </si>
  <si>
    <t>葵花籽油</t>
  </si>
  <si>
    <t>蜂蠟</t>
  </si>
  <si>
    <r>
      <t>Trace</t>
    </r>
    <r>
      <rPr>
        <sz val="12"/>
        <rFont val="細明體"/>
        <family val="3"/>
      </rPr>
      <t>速度快、起泡度穩定、滋潤度高。含有非常豐富的維他命</t>
    </r>
    <r>
      <rPr>
        <sz val="12"/>
        <rFont val="Arial"/>
        <family val="2"/>
      </rPr>
      <t>A</t>
    </r>
    <r>
      <rPr>
        <sz val="12"/>
        <rFont val="細明體"/>
        <family val="3"/>
      </rPr>
      <t>、</t>
    </r>
    <r>
      <rPr>
        <sz val="12"/>
        <rFont val="Arial"/>
        <family val="2"/>
      </rPr>
      <t>D</t>
    </r>
    <r>
      <rPr>
        <sz val="12"/>
        <rFont val="細明體"/>
        <family val="3"/>
      </rPr>
      <t>、</t>
    </r>
    <r>
      <rPr>
        <sz val="12"/>
        <rFont val="Arial"/>
        <family val="2"/>
      </rPr>
      <t xml:space="preserve">E </t>
    </r>
    <r>
      <rPr>
        <sz val="12"/>
        <rFont val="細明體"/>
        <family val="3"/>
      </rPr>
      <t>、卵磷脂、鉀</t>
    </r>
    <r>
      <rPr>
        <sz val="12"/>
        <rFont val="Arial"/>
        <family val="2"/>
      </rPr>
      <t xml:space="preserve"> </t>
    </r>
    <r>
      <rPr>
        <sz val="12"/>
        <rFont val="細明體"/>
        <family val="3"/>
      </rPr>
      <t>、蛋白質與脂酸。油質沉重，</t>
    </r>
    <r>
      <rPr>
        <sz val="12"/>
        <rFont val="Arial"/>
        <family val="2"/>
      </rPr>
      <t xml:space="preserve"> </t>
    </r>
    <r>
      <rPr>
        <sz val="12"/>
        <rFont val="細明體"/>
        <family val="3"/>
      </rPr>
      <t>能深層穿透、軟化肌膚，非常容易讓皮膚吸收。最適用於乾燥缺水，日照受損或成熟肌膚，對溼疹、牛皮癬有很好的效果。營養度極高，亦可用於清潔使用，其深層清潔效果佳，能促進新陳代謝、淡化黑斑、預防皺紋產生。酪梨油是製作手工皂的高級素材，做出來的皂很滋潤，有軟化及治癒皮膚的功能，能製造出對皮膚非常溫和的香皂，很適合嬰兒及過敏性皮膚的人使用。建議用量</t>
    </r>
    <r>
      <rPr>
        <sz val="12"/>
        <rFont val="Arial"/>
        <family val="2"/>
      </rPr>
      <t>30%</t>
    </r>
    <r>
      <rPr>
        <sz val="12"/>
        <rFont val="細明體"/>
        <family val="3"/>
      </rPr>
      <t>。</t>
    </r>
  </si>
  <si>
    <t>豬油</t>
  </si>
  <si>
    <t>Lard</t>
  </si>
  <si>
    <t>豬脂 Lard。動物性油脂的豬脂，因為便宜又容易取得，手工皂的歷史一直有它的蹤跡，可以做出泡沫豐富且雪白的皂，需配合硬油使用，以避免成品太軟、在冷水下洗滌時效果不佳等缺點。</t>
  </si>
  <si>
    <r>
      <t>離火後，油脂的溫度會上升到</t>
    </r>
    <r>
      <rPr>
        <sz val="12"/>
        <rFont val="Arial Narrow"/>
        <family val="2"/>
      </rPr>
      <t>55</t>
    </r>
    <r>
      <rPr>
        <sz val="12"/>
        <rFont val="標楷體"/>
        <family val="4"/>
      </rPr>
      <t>度左右。</t>
    </r>
  </si>
  <si>
    <t>等鹼水與油脂溫度相同時，將鹼水倒至油脂中混合。</t>
  </si>
  <si>
    <r>
      <t>將氫氧化鈉倒入水中</t>
    </r>
    <r>
      <rPr>
        <sz val="12"/>
        <rFont val="Arial Narrow"/>
        <family val="2"/>
      </rPr>
      <t>(</t>
    </r>
    <r>
      <rPr>
        <sz val="12"/>
        <rFont val="標楷體"/>
        <family val="4"/>
      </rPr>
      <t>會產生高溫</t>
    </r>
    <r>
      <rPr>
        <sz val="12"/>
        <rFont val="Arial Narrow"/>
        <family val="2"/>
      </rPr>
      <t>)</t>
    </r>
    <r>
      <rPr>
        <sz val="12"/>
        <rFont val="標楷體"/>
        <family val="4"/>
      </rPr>
      <t>，攪拌使其完全溶解成鹼水。</t>
    </r>
  </si>
  <si>
    <r>
      <t>將溫度計放入鹼水中，待其降溫至</t>
    </r>
    <r>
      <rPr>
        <sz val="12"/>
        <rFont val="Arial Narrow"/>
        <family val="2"/>
      </rPr>
      <t>60</t>
    </r>
    <r>
      <rPr>
        <sz val="12"/>
        <rFont val="標楷體"/>
        <family val="4"/>
      </rPr>
      <t>度</t>
    </r>
    <r>
      <rPr>
        <sz val="12"/>
        <rFont val="Arial Narrow"/>
        <family val="2"/>
      </rPr>
      <t>C</t>
    </r>
    <r>
      <rPr>
        <sz val="12"/>
        <rFont val="標楷體"/>
        <family val="4"/>
      </rPr>
      <t>。</t>
    </r>
  </si>
  <si>
    <t>小麥胚芽油</t>
  </si>
  <si>
    <t>牛油</t>
  </si>
  <si>
    <t>桐油</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</si>
</sst>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m&quot;月&quot;d&quot;日&quot;"/>
    <numFmt numFmtId="188" formatCode="0_ "/>
    <numFmt numFmtId="189" formatCode="0.000_ "/>
    <numFmt numFmtId="190" formatCode="0.0_ "/>
    <numFmt numFmtId="191" formatCode="0.00_ "/>
    <numFmt numFmtId="192" formatCode="0.0_);[Red]\(0.0\)"/>
    <numFmt numFmtId="193" formatCode="0_);[Red]\(0\)"/>
    <numFmt numFmtId="194" formatCode="_ * #,##0.0_ ;_ * \-#,##0.0_ ;_ * &quot;-&quot;??_ ;_ @_ "/>
    <numFmt numFmtId="195" formatCode="_ * #,##0_ ;_ * \-#,##0_ ;_ * &quot;-&quot;??_ ;_ @_ "/>
    <numFmt numFmtId="196" formatCode="0.0000_ "/>
    <numFmt numFmtId="197" formatCode="0.0"/>
    <numFmt numFmtId="198" formatCode="0.00_);[Red]\(0.00\)"/>
    <numFmt numFmtId="199" formatCode="0.0%"/>
  </numFmts>
  <fonts count="23">
    <font>
      <sz val="12"/>
      <name val="新細明體"/>
      <family val="1"/>
    </font>
    <font>
      <sz val="9"/>
      <name val="新細明體"/>
      <family val="1"/>
    </font>
    <font>
      <sz val="12"/>
      <name val="標楷體"/>
      <family val="4"/>
    </font>
    <font>
      <sz val="14"/>
      <name val="標楷體"/>
      <family val="4"/>
    </font>
    <font>
      <sz val="11"/>
      <name val="標楷體"/>
      <family val="4"/>
    </font>
    <font>
      <sz val="12"/>
      <name val="Arial Narrow"/>
      <family val="2"/>
    </font>
    <font>
      <sz val="11"/>
      <name val="Arial Narrow"/>
      <family val="2"/>
    </font>
    <font>
      <u val="single"/>
      <sz val="12"/>
      <color indexed="12"/>
      <name val="新細明體"/>
      <family val="1"/>
    </font>
    <font>
      <u val="single"/>
      <sz val="12"/>
      <color indexed="36"/>
      <name val="新細明體"/>
      <family val="1"/>
    </font>
    <font>
      <sz val="12"/>
      <color indexed="9"/>
      <name val="新細明體"/>
      <family val="1"/>
    </font>
    <font>
      <sz val="14"/>
      <color indexed="9"/>
      <name val="標楷體"/>
      <family val="4"/>
    </font>
    <font>
      <sz val="12"/>
      <color indexed="9"/>
      <name val="標楷體"/>
      <family val="4"/>
    </font>
    <font>
      <b/>
      <sz val="18"/>
      <color indexed="9"/>
      <name val="新細明體"/>
      <family val="1"/>
    </font>
    <font>
      <sz val="11"/>
      <color indexed="9"/>
      <name val="Times New Roman"/>
      <family val="1"/>
    </font>
    <font>
      <sz val="11"/>
      <color indexed="9"/>
      <name val="新細明體"/>
      <family val="1"/>
    </font>
    <font>
      <sz val="12"/>
      <color indexed="9"/>
      <name val="Times New Roman"/>
      <family val="1"/>
    </font>
    <font>
      <sz val="12"/>
      <color indexed="9"/>
      <name val="Arial"/>
      <family val="2"/>
    </font>
    <font>
      <b/>
      <sz val="12"/>
      <color indexed="9"/>
      <name val="新細明體"/>
      <family val="1"/>
    </font>
    <font>
      <b/>
      <sz val="12"/>
      <color indexed="9"/>
      <name val="Times New Roman"/>
      <family val="1"/>
    </font>
    <font>
      <b/>
      <sz val="12"/>
      <color indexed="9"/>
      <name val="細明體"/>
      <family val="3"/>
    </font>
    <font>
      <sz val="12"/>
      <name val="Arial"/>
      <family val="2"/>
    </font>
    <font>
      <sz val="12"/>
      <name val="Times New Roman"/>
      <family val="1"/>
    </font>
    <font>
      <sz val="12"/>
      <name val="細明體"/>
      <family val="3"/>
    </font>
  </fonts>
  <fills count="3">
    <fill>
      <patternFill/>
    </fill>
    <fill>
      <patternFill patternType="gray125"/>
    </fill>
    <fill>
      <patternFill patternType="solid">
        <fgColor indexed="42"/>
        <bgColor indexed="64"/>
      </patternFill>
    </fill>
  </fills>
  <borders count="13">
    <border>
      <left/>
      <right/>
      <top/>
      <bottom/>
      <diagonal/>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pplyNumberFormat="0" applyFill="0" applyBorder="0" applyAlignment="0" applyProtection="0"/>
  </cellStyleXfs>
  <cellXfs count="93">
    <xf numFmtId="0" fontId="0" fillId="0" borderId="0" xfId="0" applyAlignment="1">
      <alignment vertical="center"/>
    </xf>
    <xf numFmtId="0" fontId="5" fillId="0" borderId="0" xfId="0" applyFont="1" applyAlignment="1" applyProtection="1">
      <alignment vertical="top" wrapText="1"/>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vertical="center"/>
      <protection hidden="1"/>
    </xf>
    <xf numFmtId="0" fontId="5" fillId="0" borderId="0" xfId="0" applyFont="1" applyAlignment="1" applyProtection="1">
      <alignment vertical="center"/>
      <protection hidden="1"/>
    </xf>
    <xf numFmtId="0" fontId="2" fillId="0" borderId="0" xfId="0" applyFont="1" applyAlignment="1" applyProtection="1">
      <alignment vertical="center"/>
      <protection hidden="1"/>
    </xf>
    <xf numFmtId="0" fontId="2" fillId="2" borderId="3" xfId="0" applyFont="1" applyFill="1" applyBorder="1" applyAlignment="1" applyProtection="1">
      <alignment vertical="center"/>
      <protection hidden="1"/>
    </xf>
    <xf numFmtId="196" fontId="6" fillId="2" borderId="3"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5" fillId="0" borderId="5" xfId="0" applyFont="1" applyBorder="1" applyAlignment="1" applyProtection="1">
      <alignment vertical="center"/>
      <protection hidden="1"/>
    </xf>
    <xf numFmtId="0" fontId="5" fillId="0" borderId="5" xfId="0" applyFont="1" applyBorder="1" applyAlignment="1" applyProtection="1" quotePrefix="1">
      <alignment vertical="center"/>
      <protection hidden="1"/>
    </xf>
    <xf numFmtId="0" fontId="2" fillId="0" borderId="2" xfId="0" applyFont="1" applyBorder="1" applyAlignment="1" applyProtection="1">
      <alignment vertical="center"/>
      <protection hidden="1"/>
    </xf>
    <xf numFmtId="0" fontId="2" fillId="0" borderId="6" xfId="0" applyFont="1" applyBorder="1" applyAlignment="1" applyProtection="1">
      <alignment horizontal="center" vertical="center"/>
      <protection hidden="1"/>
    </xf>
    <xf numFmtId="0" fontId="2" fillId="0" borderId="6" xfId="0" applyFont="1" applyBorder="1" applyAlignment="1" applyProtection="1">
      <alignment vertical="center"/>
      <protection hidden="1"/>
    </xf>
    <xf numFmtId="9" fontId="5" fillId="0" borderId="7" xfId="18" applyFont="1" applyBorder="1" applyAlignment="1" applyProtection="1">
      <alignment vertical="center"/>
      <protection hidden="1"/>
    </xf>
    <xf numFmtId="0" fontId="2" fillId="0" borderId="5" xfId="0" applyFont="1" applyBorder="1" applyAlignment="1" applyProtection="1">
      <alignment vertical="center"/>
      <protection locked="0"/>
    </xf>
    <xf numFmtId="9" fontId="2" fillId="0" borderId="6" xfId="0" applyNumberFormat="1" applyFont="1" applyBorder="1" applyAlignment="1" applyProtection="1">
      <alignment vertical="center"/>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9" fontId="9" fillId="0" borderId="0" xfId="18"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196" fontId="13"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193" fontId="14" fillId="0" borderId="0" xfId="0" applyNumberFormat="1" applyFont="1" applyFill="1" applyBorder="1" applyAlignment="1" applyProtection="1">
      <alignment horizontal="center" vertical="center" wrapText="1"/>
      <protection locked="0"/>
    </xf>
    <xf numFmtId="193" fontId="9" fillId="0" borderId="0" xfId="0" applyNumberFormat="1" applyFont="1" applyFill="1" applyBorder="1" applyAlignment="1" applyProtection="1">
      <alignment horizontal="center" vertical="center" wrapText="1"/>
      <protection locked="0"/>
    </xf>
    <xf numFmtId="9" fontId="9" fillId="0" borderId="0" xfId="18"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196" fontId="9" fillId="0" borderId="0" xfId="0" applyNumberFormat="1" applyFont="1" applyFill="1" applyBorder="1" applyAlignment="1" applyProtection="1">
      <alignment horizontal="center" vertical="top" wrapText="1"/>
      <protection locked="0"/>
    </xf>
    <xf numFmtId="188" fontId="9" fillId="0" borderId="0" xfId="0" applyNumberFormat="1" applyFont="1" applyFill="1" applyBorder="1" applyAlignment="1" applyProtection="1">
      <alignment horizontal="center" vertical="center"/>
      <protection locked="0"/>
    </xf>
    <xf numFmtId="188" fontId="15" fillId="0" borderId="0" xfId="0" applyNumberFormat="1" applyFont="1" applyFill="1" applyBorder="1" applyAlignment="1" applyProtection="1">
      <alignment horizontal="center" vertical="center"/>
      <protection locked="0"/>
    </xf>
    <xf numFmtId="193" fontId="9" fillId="0" borderId="0" xfId="0" applyNumberFormat="1" applyFont="1" applyFill="1" applyBorder="1" applyAlignment="1" applyProtection="1">
      <alignment horizontal="center" vertical="center"/>
      <protection locked="0"/>
    </xf>
    <xf numFmtId="9" fontId="15" fillId="0" borderId="0" xfId="18"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top" wrapText="1"/>
      <protection locked="0"/>
    </xf>
    <xf numFmtId="188" fontId="9" fillId="0" borderId="0" xfId="0" applyNumberFormat="1"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center"/>
      <protection locked="0"/>
    </xf>
    <xf numFmtId="196" fontId="9" fillId="0" borderId="0" xfId="0" applyNumberFormat="1" applyFont="1" applyFill="1" applyBorder="1" applyAlignment="1" applyProtection="1">
      <alignment horizontal="center" vertical="center"/>
      <protection locked="0"/>
    </xf>
    <xf numFmtId="195" fontId="9" fillId="0" borderId="0" xfId="15"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193" fontId="17"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198" fontId="9"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9" fontId="9" fillId="0" borderId="0" xfId="0" applyNumberFormat="1" applyFont="1" applyFill="1" applyBorder="1" applyAlignment="1" applyProtection="1">
      <alignment horizontal="center" vertical="center"/>
      <protection locked="0"/>
    </xf>
    <xf numFmtId="192" fontId="9"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10" fontId="9" fillId="0" borderId="0" xfId="0" applyNumberFormat="1" applyFont="1" applyFill="1" applyBorder="1" applyAlignment="1" applyProtection="1">
      <alignment horizontal="center" vertical="center"/>
      <protection locked="0"/>
    </xf>
    <xf numFmtId="196" fontId="14" fillId="0" borderId="0" xfId="0" applyNumberFormat="1" applyFont="1" applyFill="1" applyBorder="1" applyAlignment="1" applyProtection="1">
      <alignment horizontal="center" vertical="center"/>
      <protection locked="0"/>
    </xf>
    <xf numFmtId="196" fontId="15" fillId="0" borderId="0" xfId="0" applyNumberFormat="1" applyFont="1" applyFill="1" applyBorder="1" applyAlignment="1" applyProtection="1">
      <alignment horizontal="center" vertical="center"/>
      <protection locked="0"/>
    </xf>
    <xf numFmtId="183" fontId="5" fillId="0" borderId="5" xfId="15" applyFont="1" applyBorder="1" applyAlignment="1" applyProtection="1">
      <alignment vertical="center"/>
      <protection hidden="1"/>
    </xf>
    <xf numFmtId="183" fontId="5" fillId="0" borderId="6" xfId="15" applyFont="1" applyBorder="1" applyAlignment="1" applyProtection="1">
      <alignment vertical="center"/>
      <protection hidden="1"/>
    </xf>
    <xf numFmtId="199" fontId="5" fillId="0" borderId="8" xfId="18" applyNumberFormat="1" applyFont="1" applyBorder="1" applyAlignment="1" applyProtection="1">
      <alignment vertical="center"/>
      <protection hidden="1"/>
    </xf>
    <xf numFmtId="190" fontId="5" fillId="0" borderId="5" xfId="0" applyNumberFormat="1" applyFont="1" applyBorder="1" applyAlignment="1" applyProtection="1">
      <alignment vertical="center"/>
      <protection locked="0"/>
    </xf>
    <xf numFmtId="191" fontId="5" fillId="0" borderId="5" xfId="0" applyNumberFormat="1" applyFont="1" applyBorder="1" applyAlignment="1" applyProtection="1">
      <alignment vertical="center"/>
      <protection hidden="1"/>
    </xf>
    <xf numFmtId="194" fontId="5" fillId="0" borderId="5" xfId="15" applyNumberFormat="1" applyFont="1" applyBorder="1" applyAlignment="1" applyProtection="1">
      <alignment vertical="center"/>
      <protection hidden="1"/>
    </xf>
    <xf numFmtId="194" fontId="5" fillId="0" borderId="6" xfId="15" applyNumberFormat="1" applyFont="1" applyBorder="1" applyAlignment="1" applyProtection="1">
      <alignment vertical="center"/>
      <protection hidden="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2" fillId="0" borderId="5" xfId="0" applyFont="1" applyBorder="1" applyAlignment="1" applyProtection="1">
      <alignment horizontal="left" vertical="top" wrapText="1"/>
      <protection hidden="1"/>
    </xf>
    <xf numFmtId="0" fontId="5" fillId="0" borderId="5" xfId="0" applyFont="1" applyBorder="1" applyAlignment="1" applyProtection="1">
      <alignment horizontal="left" vertical="top" wrapText="1"/>
      <protection hidden="1"/>
    </xf>
    <xf numFmtId="0" fontId="5" fillId="0" borderId="8" xfId="0" applyFont="1" applyBorder="1" applyAlignment="1" applyProtection="1">
      <alignment horizontal="left" vertical="top" wrapText="1"/>
      <protection hidden="1"/>
    </xf>
    <xf numFmtId="14" fontId="5" fillId="0" borderId="0" xfId="0" applyNumberFormat="1" applyFont="1" applyAlignment="1" applyProtection="1">
      <alignment horizontal="center" vertical="center"/>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2" fillId="0" borderId="6"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5" fillId="0" borderId="7" xfId="0" applyFont="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0</xdr:row>
      <xdr:rowOff>76200</xdr:rowOff>
    </xdr:from>
    <xdr:to>
      <xdr:col>3</xdr:col>
      <xdr:colOff>685800</xdr:colOff>
      <xdr:row>2</xdr:row>
      <xdr:rowOff>0</xdr:rowOff>
    </xdr:to>
    <xdr:pic>
      <xdr:nvPicPr>
        <xdr:cNvPr id="1" name="CommandButton1"/>
        <xdr:cNvPicPr preferRelativeResize="1">
          <a:picLocks noChangeAspect="1"/>
        </xdr:cNvPicPr>
      </xdr:nvPicPr>
      <xdr:blipFill>
        <a:blip r:embed="rId1"/>
        <a:stretch>
          <a:fillRect/>
        </a:stretch>
      </xdr:blipFill>
      <xdr:spPr>
        <a:xfrm>
          <a:off x="3314700" y="76200"/>
          <a:ext cx="11430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23</xdr:row>
      <xdr:rowOff>0</xdr:rowOff>
    </xdr:from>
    <xdr:to>
      <xdr:col>2</xdr:col>
      <xdr:colOff>9525</xdr:colOff>
      <xdr:row>50</xdr:row>
      <xdr:rowOff>9525</xdr:rowOff>
    </xdr:to>
    <xdr:pic>
      <xdr:nvPicPr>
        <xdr:cNvPr id="1" name="Picture 1"/>
        <xdr:cNvPicPr preferRelativeResize="1">
          <a:picLocks noChangeAspect="1"/>
        </xdr:cNvPicPr>
      </xdr:nvPicPr>
      <xdr:blipFill>
        <a:blip r:embed="rId1"/>
        <a:stretch>
          <a:fillRect/>
        </a:stretch>
      </xdr:blipFill>
      <xdr:spPr>
        <a:xfrm>
          <a:off x="2514600" y="0"/>
          <a:ext cx="9525" cy="9525"/>
        </a:xfrm>
        <a:prstGeom prst="rect">
          <a:avLst/>
        </a:prstGeom>
        <a:noFill/>
        <a:ln w="9525" cmpd="sng">
          <a:noFill/>
        </a:ln>
      </xdr:spPr>
    </xdr:pic>
    <xdr:clientData/>
  </xdr:twoCellAnchor>
  <xdr:twoCellAnchor editAs="oneCell">
    <xdr:from>
      <xdr:col>2</xdr:col>
      <xdr:colOff>19050</xdr:colOff>
      <xdr:row>23</xdr:row>
      <xdr:rowOff>0</xdr:rowOff>
    </xdr:from>
    <xdr:to>
      <xdr:col>2</xdr:col>
      <xdr:colOff>28575</xdr:colOff>
      <xdr:row>50</xdr:row>
      <xdr:rowOff>9525</xdr:rowOff>
    </xdr:to>
    <xdr:pic>
      <xdr:nvPicPr>
        <xdr:cNvPr id="2" name="Picture 2"/>
        <xdr:cNvPicPr preferRelativeResize="1">
          <a:picLocks noChangeAspect="1"/>
        </xdr:cNvPicPr>
      </xdr:nvPicPr>
      <xdr:blipFill>
        <a:blip r:embed="rId1"/>
        <a:stretch>
          <a:fillRect/>
        </a:stretch>
      </xdr:blipFill>
      <xdr:spPr>
        <a:xfrm>
          <a:off x="2533650" y="0"/>
          <a:ext cx="9525" cy="9525"/>
        </a:xfrm>
        <a:prstGeom prst="rect">
          <a:avLst/>
        </a:prstGeom>
        <a:noFill/>
        <a:ln w="9525" cmpd="sng">
          <a:noFill/>
        </a:ln>
      </xdr:spPr>
    </xdr:pic>
    <xdr:clientData/>
  </xdr:twoCellAnchor>
  <xdr:twoCellAnchor editAs="oneCell">
    <xdr:from>
      <xdr:col>2</xdr:col>
      <xdr:colOff>38100</xdr:colOff>
      <xdr:row>23</xdr:row>
      <xdr:rowOff>0</xdr:rowOff>
    </xdr:from>
    <xdr:to>
      <xdr:col>2</xdr:col>
      <xdr:colOff>47625</xdr:colOff>
      <xdr:row>50</xdr:row>
      <xdr:rowOff>9525</xdr:rowOff>
    </xdr:to>
    <xdr:pic>
      <xdr:nvPicPr>
        <xdr:cNvPr id="3" name="Picture 3"/>
        <xdr:cNvPicPr preferRelativeResize="1">
          <a:picLocks noChangeAspect="1"/>
        </xdr:cNvPicPr>
      </xdr:nvPicPr>
      <xdr:blipFill>
        <a:blip r:embed="rId1"/>
        <a:stretch>
          <a:fillRect/>
        </a:stretch>
      </xdr:blipFill>
      <xdr:spPr>
        <a:xfrm>
          <a:off x="2552700" y="0"/>
          <a:ext cx="9525" cy="9525"/>
        </a:xfrm>
        <a:prstGeom prst="rect">
          <a:avLst/>
        </a:prstGeom>
        <a:noFill/>
        <a:ln w="9525" cmpd="sng">
          <a:noFill/>
        </a:ln>
      </xdr:spPr>
    </xdr:pic>
    <xdr:clientData/>
  </xdr:twoCellAnchor>
  <xdr:twoCellAnchor editAs="oneCell">
    <xdr:from>
      <xdr:col>2</xdr:col>
      <xdr:colOff>47625</xdr:colOff>
      <xdr:row>23</xdr:row>
      <xdr:rowOff>0</xdr:rowOff>
    </xdr:from>
    <xdr:to>
      <xdr:col>2</xdr:col>
      <xdr:colOff>57150</xdr:colOff>
      <xdr:row>50</xdr:row>
      <xdr:rowOff>9525</xdr:rowOff>
    </xdr:to>
    <xdr:pic>
      <xdr:nvPicPr>
        <xdr:cNvPr id="4" name="Picture 4"/>
        <xdr:cNvPicPr preferRelativeResize="1">
          <a:picLocks noChangeAspect="1"/>
        </xdr:cNvPicPr>
      </xdr:nvPicPr>
      <xdr:blipFill>
        <a:blip r:embed="rId1"/>
        <a:stretch>
          <a:fillRect/>
        </a:stretch>
      </xdr:blipFill>
      <xdr:spPr>
        <a:xfrm>
          <a:off x="2562225" y="0"/>
          <a:ext cx="19050" cy="9525"/>
        </a:xfrm>
        <a:prstGeom prst="rect">
          <a:avLst/>
        </a:prstGeom>
        <a:noFill/>
        <a:ln w="9525" cmpd="sng">
          <a:noFill/>
        </a:ln>
      </xdr:spPr>
    </xdr:pic>
    <xdr:clientData/>
  </xdr:twoCellAnchor>
  <xdr:twoCellAnchor editAs="oneCell">
    <xdr:from>
      <xdr:col>2</xdr:col>
      <xdr:colOff>66675</xdr:colOff>
      <xdr:row>23</xdr:row>
      <xdr:rowOff>0</xdr:rowOff>
    </xdr:from>
    <xdr:to>
      <xdr:col>2</xdr:col>
      <xdr:colOff>76200</xdr:colOff>
      <xdr:row>50</xdr:row>
      <xdr:rowOff>9525</xdr:rowOff>
    </xdr:to>
    <xdr:pic>
      <xdr:nvPicPr>
        <xdr:cNvPr id="5" name="Picture 5"/>
        <xdr:cNvPicPr preferRelativeResize="1">
          <a:picLocks noChangeAspect="1"/>
        </xdr:cNvPicPr>
      </xdr:nvPicPr>
      <xdr:blipFill>
        <a:blip r:embed="rId1"/>
        <a:stretch>
          <a:fillRect/>
        </a:stretch>
      </xdr:blipFill>
      <xdr:spPr>
        <a:xfrm>
          <a:off x="2581275"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I20"/>
  <sheetViews>
    <sheetView tabSelected="1" view="pageBreakPreview" zoomScale="130" zoomScaleSheetLayoutView="130" workbookViewId="0" topLeftCell="A1">
      <selection activeCell="F3" sqref="F3"/>
    </sheetView>
  </sheetViews>
  <sheetFormatPr defaultColWidth="9.00390625" defaultRowHeight="16.5"/>
  <cols>
    <col min="1" max="1" width="8.875" style="4" customWidth="1"/>
    <col min="2" max="2" width="17.875" style="4" customWidth="1"/>
    <col min="3" max="3" width="22.75390625" style="4" customWidth="1"/>
    <col min="4" max="4" width="11.50390625" style="4" customWidth="1"/>
    <col min="5" max="5" width="10.00390625" style="4" customWidth="1"/>
    <col min="6" max="6" width="9.625" style="4" bestFit="1" customWidth="1"/>
    <col min="7" max="7" width="9.875" style="4" customWidth="1"/>
    <col min="8" max="16384" width="8.875" style="4" customWidth="1"/>
  </cols>
  <sheetData>
    <row r="1" ht="15.75">
      <c r="A1" s="4" t="s">
        <v>191</v>
      </c>
    </row>
    <row r="2" spans="1:7" ht="16.5">
      <c r="A2" s="5" t="s">
        <v>192</v>
      </c>
      <c r="E2" s="4" t="s">
        <v>90</v>
      </c>
      <c r="F2" s="75">
        <f ca="1">TODAY()</f>
        <v>40454</v>
      </c>
      <c r="G2" s="75"/>
    </row>
    <row r="3" ht="16.5" thickBot="1"/>
    <row r="4" spans="1:7" ht="16.5">
      <c r="A4" s="81" t="s">
        <v>89</v>
      </c>
      <c r="B4" s="82"/>
      <c r="C4" s="6" t="s">
        <v>91</v>
      </c>
      <c r="D4" s="7" t="s">
        <v>92</v>
      </c>
      <c r="E4" s="8" t="s">
        <v>93</v>
      </c>
      <c r="F4" s="9" t="s">
        <v>94</v>
      </c>
      <c r="G4" s="10" t="s">
        <v>63</v>
      </c>
    </row>
    <row r="5" spans="1:7" ht="16.5">
      <c r="A5" s="79" t="s">
        <v>95</v>
      </c>
      <c r="B5" s="17" t="s">
        <v>252</v>
      </c>
      <c r="C5" s="11" t="str">
        <f>IF($B5="","",VLOOKUP($B5,Data!$A$12:$E$57,2,TRUE))</f>
        <v>Wheatgerm</v>
      </c>
      <c r="D5" s="11">
        <f>IF($B5="",0,VLOOKUP($B5,Data!$A$12:$E$57,3,TRUE))</f>
        <v>0.131</v>
      </c>
      <c r="E5" s="60">
        <f>IF($B5="",0,VLOOKUP($B5,Data!$A$12:$E$57,4,TRUE))</f>
        <v>58</v>
      </c>
      <c r="F5" s="59">
        <f>IF($B5="",0,VLOOKUP($B5,Data!$A$12:$E$57,5,TRUE))</f>
        <v>10</v>
      </c>
      <c r="G5" s="58">
        <f aca="true" t="shared" si="0" ref="G5:G10">F5/F$13</f>
        <v>0.012591413029020034</v>
      </c>
    </row>
    <row r="6" spans="1:7" ht="16.5">
      <c r="A6" s="80"/>
      <c r="B6" s="17" t="s">
        <v>253</v>
      </c>
      <c r="C6" s="11" t="str">
        <f>IF($B6="","",VLOOKUP($B6,Data!$A$12:$E$57,2,TRUE))</f>
        <v>Tallow</v>
      </c>
      <c r="D6" s="11">
        <f>IF($B6="",0,VLOOKUP($B6,Data!$A$12:$E$57,3,TRUE))</f>
        <v>0.141</v>
      </c>
      <c r="E6" s="60">
        <f>IF($B6="",0,VLOOKUP($B6,Data!$A$12:$E$57,4,TRUE))</f>
        <v>147</v>
      </c>
      <c r="F6" s="59">
        <f>IF($B6="",0,VLOOKUP($B6,Data!$A$12:$E$57,5,TRUE))</f>
        <v>50</v>
      </c>
      <c r="G6" s="58">
        <f t="shared" si="0"/>
        <v>0.06295706514510017</v>
      </c>
    </row>
    <row r="7" spans="1:7" ht="16.5">
      <c r="A7" s="80"/>
      <c r="B7" s="17" t="s">
        <v>10</v>
      </c>
      <c r="C7" s="11" t="str">
        <f>IF($B7="","",VLOOKUP($B7,Data!$A$12:$E$57,2,TRUE))</f>
        <v>Cocoa Butter</v>
      </c>
      <c r="D7" s="11">
        <f>IF($B7="",0,VLOOKUP($B7,Data!$A$12:$E$57,3,TRUE))</f>
        <v>0.137</v>
      </c>
      <c r="E7" s="60">
        <f>IF($B7="",0,VLOOKUP($B7,Data!$A$12:$E$57,4,TRUE))</f>
        <v>157</v>
      </c>
      <c r="F7" s="59">
        <f>IF($B7="",0,VLOOKUP($B7,Data!$A$12:$E$57,5,TRUE))</f>
        <v>30</v>
      </c>
      <c r="G7" s="58">
        <f t="shared" si="0"/>
        <v>0.0377742390870601</v>
      </c>
    </row>
    <row r="8" spans="1:7" ht="16.5">
      <c r="A8" s="80"/>
      <c r="B8" s="17" t="s">
        <v>254</v>
      </c>
      <c r="C8" s="11" t="str">
        <f>IF($B8="","",VLOOKUP($B8,Data!$A$12:$E$57,2,TRUE))</f>
        <v>Tung Oil</v>
      </c>
      <c r="D8" s="11">
        <f>IF($B8="",0,VLOOKUP($B8,Data!$A$12:$E$57,3,TRUE))</f>
        <v>0.137</v>
      </c>
      <c r="E8" s="60">
        <f>IF($B8="",0,VLOOKUP($B8,Data!$A$12:$E$57,4,TRUE))</f>
        <v>100</v>
      </c>
      <c r="F8" s="59">
        <f>IF($B8="",0,VLOOKUP($B8,Data!$A$12:$E$57,5,TRUE))</f>
        <v>50</v>
      </c>
      <c r="G8" s="58">
        <f t="shared" si="0"/>
        <v>0.06295706514510017</v>
      </c>
    </row>
    <row r="9" spans="1:7" ht="16.5">
      <c r="A9" s="80"/>
      <c r="B9" s="17" t="s">
        <v>39</v>
      </c>
      <c r="C9" s="11" t="str">
        <f>IF($B9="","",VLOOKUP($B9,Data!$A$12:$E$57,2,TRUE))</f>
        <v>Palm</v>
      </c>
      <c r="D9" s="11">
        <f>IF($B9="",0,VLOOKUP($B9,Data!$A$12:$E$57,3,TRUE))</f>
        <v>0.141</v>
      </c>
      <c r="E9" s="60">
        <f>IF($B9="",0,VLOOKUP($B9,Data!$A$12:$E$57,4,TRUE))</f>
        <v>145</v>
      </c>
      <c r="F9" s="59">
        <f>IF($B9="",0,VLOOKUP($B9,Data!$A$12:$E$57,5,TRUE))</f>
        <v>400</v>
      </c>
      <c r="G9" s="58">
        <f t="shared" si="0"/>
        <v>0.5036565211608014</v>
      </c>
    </row>
    <row r="10" spans="1:7" ht="16.5">
      <c r="A10" s="80"/>
      <c r="B10" s="17"/>
      <c r="C10" s="11">
        <f>IF($B10="","",VLOOKUP($B10,Data!$A$12:$E$57,2,TRUE))</f>
      </c>
      <c r="D10" s="11">
        <f>IF($B10="",0,VLOOKUP($B10,Data!$A$12:$E$57,3,TRUE))</f>
        <v>0</v>
      </c>
      <c r="E10" s="60">
        <f>IF($B10="",0,VLOOKUP($B10,Data!$A$12:$E$57,4,TRUE))</f>
        <v>0</v>
      </c>
      <c r="F10" s="59">
        <f>IF($B10="",0,VLOOKUP($B10,Data!$A$12:$E$57,5,TRUE))</f>
        <v>0</v>
      </c>
      <c r="G10" s="58">
        <f t="shared" si="0"/>
        <v>0</v>
      </c>
    </row>
    <row r="11" spans="1:7" ht="16.5">
      <c r="A11" s="79" t="s">
        <v>96</v>
      </c>
      <c r="B11" s="83"/>
      <c r="C11" s="11" t="s">
        <v>97</v>
      </c>
      <c r="D11" s="12"/>
      <c r="E11" s="56"/>
      <c r="F11" s="61">
        <f>VLOOKUP(B$13,Data!F$62:H$65,2,TRUE)</f>
        <v>68.148</v>
      </c>
      <c r="G11" s="58">
        <f>F11/F$13</f>
        <v>0.08580796151016572</v>
      </c>
    </row>
    <row r="12" spans="1:7" ht="16.5">
      <c r="A12" s="79" t="s">
        <v>98</v>
      </c>
      <c r="B12" s="83"/>
      <c r="C12" s="11" t="s">
        <v>99</v>
      </c>
      <c r="D12" s="12"/>
      <c r="E12" s="56"/>
      <c r="F12" s="61">
        <f>VLOOKUP(B$13,Data!F$62:H$65,3,TRUE)</f>
        <v>186.04404</v>
      </c>
      <c r="G12" s="58">
        <f>F12/F$13</f>
        <v>0.23425573492275242</v>
      </c>
    </row>
    <row r="13" spans="1:7" ht="17.25" thickBot="1">
      <c r="A13" s="13" t="s">
        <v>109</v>
      </c>
      <c r="B13" s="18">
        <v>0.9</v>
      </c>
      <c r="C13" s="14" t="str">
        <f>VLOOKUP(B13,Data!F62:J65,5,TRUE)</f>
        <v>硬度適中</v>
      </c>
      <c r="D13" s="15" t="s">
        <v>108</v>
      </c>
      <c r="E13" s="57">
        <f>SUMPRODUCT(E5:E10,G5:G10)*B13/(1-G11-G12)</f>
        <v>126.06666666666666</v>
      </c>
      <c r="F13" s="62">
        <f>SUM(F5:F12)</f>
        <v>794.19204</v>
      </c>
      <c r="G13" s="16">
        <f>F13/F$13</f>
        <v>1</v>
      </c>
    </row>
    <row r="14" spans="1:7" ht="19.5">
      <c r="A14" s="76" t="s">
        <v>100</v>
      </c>
      <c r="B14" s="77"/>
      <c r="C14" s="77"/>
      <c r="D14" s="77"/>
      <c r="E14" s="77"/>
      <c r="F14" s="77"/>
      <c r="G14" s="78"/>
    </row>
    <row r="15" spans="1:9" ht="15.75" customHeight="1">
      <c r="A15" s="2" t="s">
        <v>101</v>
      </c>
      <c r="B15" s="72" t="s">
        <v>250</v>
      </c>
      <c r="C15" s="73"/>
      <c r="D15" s="73"/>
      <c r="E15" s="73"/>
      <c r="F15" s="73"/>
      <c r="G15" s="74"/>
      <c r="H15" s="1"/>
      <c r="I15" s="1"/>
    </row>
    <row r="16" spans="1:9" ht="15.75" customHeight="1">
      <c r="A16" s="2" t="s">
        <v>102</v>
      </c>
      <c r="B16" s="72" t="s">
        <v>251</v>
      </c>
      <c r="C16" s="73"/>
      <c r="D16" s="73"/>
      <c r="E16" s="73"/>
      <c r="F16" s="73"/>
      <c r="G16" s="74"/>
      <c r="H16" s="1"/>
      <c r="I16" s="1"/>
    </row>
    <row r="17" spans="1:9" ht="15.75" customHeight="1">
      <c r="A17" s="2" t="s">
        <v>103</v>
      </c>
      <c r="B17" s="72" t="s">
        <v>193</v>
      </c>
      <c r="C17" s="73"/>
      <c r="D17" s="73"/>
      <c r="E17" s="73"/>
      <c r="F17" s="73"/>
      <c r="G17" s="74"/>
      <c r="H17" s="1"/>
      <c r="I17" s="1"/>
    </row>
    <row r="18" spans="1:9" ht="15.75" customHeight="1">
      <c r="A18" s="2" t="s">
        <v>104</v>
      </c>
      <c r="B18" s="72" t="s">
        <v>248</v>
      </c>
      <c r="C18" s="73"/>
      <c r="D18" s="73"/>
      <c r="E18" s="73"/>
      <c r="F18" s="73"/>
      <c r="G18" s="74"/>
      <c r="H18" s="1"/>
      <c r="I18" s="1"/>
    </row>
    <row r="19" spans="1:9" ht="15.75" customHeight="1">
      <c r="A19" s="2" t="s">
        <v>105</v>
      </c>
      <c r="B19" s="72" t="s">
        <v>249</v>
      </c>
      <c r="C19" s="73"/>
      <c r="D19" s="73"/>
      <c r="E19" s="73"/>
      <c r="F19" s="73"/>
      <c r="G19" s="74"/>
      <c r="H19" s="1"/>
      <c r="I19" s="1"/>
    </row>
    <row r="20" spans="1:9" ht="15.75" customHeight="1" thickBot="1">
      <c r="A20" s="3" t="s">
        <v>106</v>
      </c>
      <c r="B20" s="84" t="s">
        <v>107</v>
      </c>
      <c r="C20" s="85"/>
      <c r="D20" s="85"/>
      <c r="E20" s="85"/>
      <c r="F20" s="85"/>
      <c r="G20" s="86"/>
      <c r="H20" s="1"/>
      <c r="I20" s="1"/>
    </row>
  </sheetData>
  <sheetProtection password="F466" sheet="1" objects="1" scenarios="1"/>
  <protectedRanges>
    <protectedRange sqref="F4:G4" name="範圍1"/>
  </protectedRanges>
  <mergeCells count="12">
    <mergeCell ref="B17:G17"/>
    <mergeCell ref="B18:G18"/>
    <mergeCell ref="B19:G19"/>
    <mergeCell ref="B20:G20"/>
    <mergeCell ref="B15:G15"/>
    <mergeCell ref="B16:G16"/>
    <mergeCell ref="F2:G2"/>
    <mergeCell ref="A14:G14"/>
    <mergeCell ref="A5:A10"/>
    <mergeCell ref="A4:B4"/>
    <mergeCell ref="A11:B11"/>
    <mergeCell ref="A12:B12"/>
  </mergeCells>
  <printOptions/>
  <pageMargins left="0.75" right="0.75" top="1" bottom="1" header="0.5" footer="0.5"/>
  <pageSetup horizontalDpi="1200" verticalDpi="12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1"/>
  <dimension ref="A1:J71"/>
  <sheetViews>
    <sheetView workbookViewId="0" topLeftCell="A65536">
      <selection activeCell="A45" sqref="A1:IV16384"/>
    </sheetView>
  </sheetViews>
  <sheetFormatPr defaultColWidth="9.00390625" defaultRowHeight="16.5" zeroHeight="1"/>
  <cols>
    <col min="1" max="1" width="16.50390625" style="41" customWidth="1"/>
    <col min="2" max="2" width="21.50390625" style="41" customWidth="1"/>
    <col min="3" max="3" width="12.125" style="42" customWidth="1"/>
    <col min="4" max="4" width="10.75390625" style="20" customWidth="1"/>
    <col min="5" max="5" width="10.50390625" style="24" customWidth="1"/>
    <col min="6" max="6" width="9.625" style="37" customWidth="1"/>
    <col min="7" max="7" width="9.50390625" style="37" customWidth="1"/>
    <col min="8" max="8" width="8.875" style="24" customWidth="1"/>
    <col min="9" max="9" width="9.75390625" style="20" customWidth="1"/>
    <col min="10" max="10" width="9.75390625" style="25" customWidth="1"/>
    <col min="11" max="16384" width="8.875" style="20" customWidth="1"/>
  </cols>
  <sheetData>
    <row r="1" spans="1:10" ht="16.5" hidden="1">
      <c r="A1" s="19"/>
      <c r="B1" s="19"/>
      <c r="C1" s="20"/>
      <c r="E1" s="20"/>
      <c r="F1" s="20"/>
      <c r="G1" s="20"/>
      <c r="H1" s="20"/>
      <c r="J1" s="20"/>
    </row>
    <row r="2" spans="1:10" ht="19.5" hidden="1">
      <c r="A2" s="21" t="s">
        <v>110</v>
      </c>
      <c r="B2" s="19"/>
      <c r="C2" s="20"/>
      <c r="E2" s="20"/>
      <c r="F2" s="20"/>
      <c r="G2" s="20"/>
      <c r="H2" s="20"/>
      <c r="J2" s="20"/>
    </row>
    <row r="3" spans="1:10" ht="16.5" hidden="1">
      <c r="A3" s="22" t="s">
        <v>111</v>
      </c>
      <c r="B3" s="87" t="s">
        <v>112</v>
      </c>
      <c r="C3" s="87"/>
      <c r="D3" s="87"/>
      <c r="E3" s="87"/>
      <c r="F3" s="87"/>
      <c r="G3" s="87"/>
      <c r="H3" s="87"/>
      <c r="I3" s="87"/>
      <c r="J3" s="20"/>
    </row>
    <row r="4" spans="1:10" ht="16.5" hidden="1">
      <c r="A4" s="22" t="s">
        <v>113</v>
      </c>
      <c r="B4" s="87" t="s">
        <v>114</v>
      </c>
      <c r="C4" s="87"/>
      <c r="D4" s="87"/>
      <c r="E4" s="87"/>
      <c r="F4" s="87"/>
      <c r="G4" s="87"/>
      <c r="H4" s="87"/>
      <c r="I4" s="87"/>
      <c r="J4" s="20"/>
    </row>
    <row r="5" spans="1:10" ht="16.5" hidden="1">
      <c r="A5" s="22" t="s">
        <v>115</v>
      </c>
      <c r="B5" s="87" t="s">
        <v>116</v>
      </c>
      <c r="C5" s="87"/>
      <c r="D5" s="87"/>
      <c r="E5" s="87"/>
      <c r="F5" s="87"/>
      <c r="G5" s="87"/>
      <c r="H5" s="87"/>
      <c r="I5" s="87"/>
      <c r="J5" s="20"/>
    </row>
    <row r="6" spans="1:10" ht="16.5" hidden="1">
      <c r="A6" s="22" t="s">
        <v>117</v>
      </c>
      <c r="B6" s="87" t="s">
        <v>118</v>
      </c>
      <c r="C6" s="87"/>
      <c r="D6" s="87"/>
      <c r="E6" s="87"/>
      <c r="F6" s="87"/>
      <c r="G6" s="87"/>
      <c r="H6" s="87"/>
      <c r="I6" s="87"/>
      <c r="J6" s="20"/>
    </row>
    <row r="7" spans="1:10" ht="16.5" hidden="1">
      <c r="A7" s="22" t="s">
        <v>119</v>
      </c>
      <c r="B7" s="87" t="s">
        <v>120</v>
      </c>
      <c r="C7" s="87"/>
      <c r="D7" s="87"/>
      <c r="E7" s="87"/>
      <c r="F7" s="87"/>
      <c r="G7" s="87"/>
      <c r="H7" s="87"/>
      <c r="I7" s="87"/>
      <c r="J7" s="20"/>
    </row>
    <row r="8" spans="1:10" ht="16.5" hidden="1">
      <c r="A8" s="23" t="s">
        <v>121</v>
      </c>
      <c r="B8" s="87" t="s">
        <v>122</v>
      </c>
      <c r="C8" s="87"/>
      <c r="D8" s="87"/>
      <c r="E8" s="87"/>
      <c r="F8" s="87"/>
      <c r="G8" s="87"/>
      <c r="H8" s="87"/>
      <c r="I8" s="87"/>
      <c r="J8" s="20"/>
    </row>
    <row r="9" spans="1:10" ht="16.5" hidden="1">
      <c r="A9" s="20"/>
      <c r="B9" s="20"/>
      <c r="C9" s="20"/>
      <c r="E9" s="20"/>
      <c r="F9" s="20"/>
      <c r="G9" s="20"/>
      <c r="H9" s="20"/>
      <c r="J9" s="20"/>
    </row>
    <row r="10" spans="1:9" ht="25.5" hidden="1">
      <c r="A10" s="88" t="s">
        <v>123</v>
      </c>
      <c r="B10" s="88"/>
      <c r="C10" s="88"/>
      <c r="D10" s="88"/>
      <c r="E10" s="88"/>
      <c r="F10" s="88"/>
      <c r="G10" s="88"/>
      <c r="H10" s="88"/>
      <c r="I10" s="89"/>
    </row>
    <row r="11" spans="1:10" s="24" customFormat="1" ht="16.5" hidden="1">
      <c r="A11" s="26" t="s">
        <v>124</v>
      </c>
      <c r="B11" s="26" t="s">
        <v>125</v>
      </c>
      <c r="C11" s="27" t="s">
        <v>126</v>
      </c>
      <c r="D11" s="28" t="s">
        <v>127</v>
      </c>
      <c r="E11" s="28" t="s">
        <v>128</v>
      </c>
      <c r="F11" s="26" t="s">
        <v>63</v>
      </c>
      <c r="G11" s="29" t="s">
        <v>129</v>
      </c>
      <c r="H11" s="30" t="s">
        <v>130</v>
      </c>
      <c r="I11" s="26" t="s">
        <v>131</v>
      </c>
      <c r="J11" s="31" t="s">
        <v>132</v>
      </c>
    </row>
    <row r="12" spans="1:10" ht="16.5" hidden="1">
      <c r="A12" s="32" t="s">
        <v>133</v>
      </c>
      <c r="B12" s="33" t="s">
        <v>134</v>
      </c>
      <c r="C12" s="34">
        <v>0.135</v>
      </c>
      <c r="D12" s="24">
        <v>61</v>
      </c>
      <c r="E12" s="35">
        <v>0</v>
      </c>
      <c r="F12" s="36">
        <f aca="true" t="shared" si="0" ref="F12:F57">E12*100/E$58</f>
        <v>0</v>
      </c>
      <c r="G12" s="37">
        <f aca="true" t="shared" si="1" ref="G12:G57">C12*E12</f>
        <v>0</v>
      </c>
      <c r="H12" s="37">
        <f aca="true" t="shared" si="2" ref="H12:H57">G12*2.73</f>
        <v>0</v>
      </c>
      <c r="I12" s="36">
        <f aca="true" t="shared" si="3" ref="I12:I57">(E12*D12)/E$58</f>
        <v>0</v>
      </c>
      <c r="J12" s="38"/>
    </row>
    <row r="13" spans="1:10" ht="16.5" hidden="1">
      <c r="A13" s="32" t="s">
        <v>24</v>
      </c>
      <c r="B13" s="33" t="s">
        <v>25</v>
      </c>
      <c r="C13" s="34">
        <v>0.1345</v>
      </c>
      <c r="D13" s="24">
        <v>39</v>
      </c>
      <c r="E13" s="35">
        <v>0</v>
      </c>
      <c r="F13" s="36">
        <f t="shared" si="0"/>
        <v>0</v>
      </c>
      <c r="G13" s="37">
        <f t="shared" si="1"/>
        <v>0</v>
      </c>
      <c r="H13" s="37">
        <f t="shared" si="2"/>
        <v>0</v>
      </c>
      <c r="I13" s="36">
        <f t="shared" si="3"/>
        <v>0</v>
      </c>
      <c r="J13" s="38"/>
    </row>
    <row r="14" spans="1:10" ht="16.5" hidden="1">
      <c r="A14" s="32" t="s">
        <v>135</v>
      </c>
      <c r="B14" s="33" t="s">
        <v>62</v>
      </c>
      <c r="C14" s="34">
        <v>0.131</v>
      </c>
      <c r="D14" s="24">
        <v>58</v>
      </c>
      <c r="E14" s="35">
        <v>10</v>
      </c>
      <c r="F14" s="36">
        <f t="shared" si="0"/>
        <v>1.8518518518518519</v>
      </c>
      <c r="G14" s="37">
        <f t="shared" si="1"/>
        <v>1.31</v>
      </c>
      <c r="H14" s="37">
        <f t="shared" si="2"/>
        <v>3.5763000000000003</v>
      </c>
      <c r="I14" s="36">
        <f t="shared" si="3"/>
        <v>1.0740740740740742</v>
      </c>
      <c r="J14" s="38">
        <v>0.05</v>
      </c>
    </row>
    <row r="15" spans="1:10" ht="16.5" hidden="1">
      <c r="A15" s="32" t="s">
        <v>136</v>
      </c>
      <c r="B15" s="33" t="s">
        <v>5</v>
      </c>
      <c r="C15" s="34">
        <v>0.1362</v>
      </c>
      <c r="D15" s="24">
        <v>108</v>
      </c>
      <c r="E15" s="35">
        <v>0</v>
      </c>
      <c r="F15" s="36">
        <f t="shared" si="0"/>
        <v>0</v>
      </c>
      <c r="G15" s="37">
        <f t="shared" si="1"/>
        <v>0</v>
      </c>
      <c r="H15" s="37">
        <f t="shared" si="2"/>
        <v>0</v>
      </c>
      <c r="I15" s="36">
        <f t="shared" si="3"/>
        <v>0</v>
      </c>
      <c r="J15" s="38"/>
    </row>
    <row r="16" spans="1:10" ht="16.5" hidden="1">
      <c r="A16" s="32" t="s">
        <v>137</v>
      </c>
      <c r="B16" s="33" t="s">
        <v>18</v>
      </c>
      <c r="C16" s="34">
        <v>0.1357</v>
      </c>
      <c r="D16" s="24">
        <v>30</v>
      </c>
      <c r="E16" s="35">
        <v>0</v>
      </c>
      <c r="F16" s="36">
        <f t="shared" si="0"/>
        <v>0</v>
      </c>
      <c r="G16" s="37">
        <f t="shared" si="1"/>
        <v>0</v>
      </c>
      <c r="H16" s="37">
        <f t="shared" si="2"/>
        <v>0</v>
      </c>
      <c r="I16" s="36">
        <f t="shared" si="3"/>
        <v>0</v>
      </c>
      <c r="J16" s="38"/>
    </row>
    <row r="17" spans="1:10" ht="16.5" hidden="1">
      <c r="A17" s="32" t="s">
        <v>138</v>
      </c>
      <c r="B17" s="33" t="s">
        <v>139</v>
      </c>
      <c r="C17" s="34">
        <v>0.141</v>
      </c>
      <c r="D17" s="24">
        <v>147</v>
      </c>
      <c r="E17" s="35">
        <v>50</v>
      </c>
      <c r="F17" s="36">
        <f t="shared" si="0"/>
        <v>9.25925925925926</v>
      </c>
      <c r="G17" s="37">
        <f t="shared" si="1"/>
        <v>7.049999999999999</v>
      </c>
      <c r="H17" s="37">
        <f t="shared" si="2"/>
        <v>19.246499999999997</v>
      </c>
      <c r="I17" s="36">
        <f t="shared" si="3"/>
        <v>13.61111111111111</v>
      </c>
      <c r="J17" s="38"/>
    </row>
    <row r="18" spans="1:10" ht="16.5" hidden="1">
      <c r="A18" s="32" t="s">
        <v>10</v>
      </c>
      <c r="B18" s="33" t="s">
        <v>11</v>
      </c>
      <c r="C18" s="34">
        <v>0.137</v>
      </c>
      <c r="D18" s="24">
        <v>157</v>
      </c>
      <c r="E18" s="35">
        <v>30</v>
      </c>
      <c r="F18" s="36">
        <f t="shared" si="0"/>
        <v>5.555555555555555</v>
      </c>
      <c r="G18" s="37">
        <f t="shared" si="1"/>
        <v>4.11</v>
      </c>
      <c r="H18" s="37">
        <f t="shared" si="2"/>
        <v>11.2203</v>
      </c>
      <c r="I18" s="36">
        <f t="shared" si="3"/>
        <v>8.722222222222221</v>
      </c>
      <c r="J18" s="38"/>
    </row>
    <row r="19" spans="1:10" ht="16.5" hidden="1">
      <c r="A19" s="32" t="s">
        <v>14</v>
      </c>
      <c r="B19" s="33" t="s">
        <v>15</v>
      </c>
      <c r="C19" s="34">
        <v>0.136</v>
      </c>
      <c r="D19" s="24">
        <v>69</v>
      </c>
      <c r="E19" s="35">
        <v>0</v>
      </c>
      <c r="F19" s="36">
        <f t="shared" si="0"/>
        <v>0</v>
      </c>
      <c r="G19" s="37">
        <f t="shared" si="1"/>
        <v>0</v>
      </c>
      <c r="H19" s="37">
        <f t="shared" si="2"/>
        <v>0</v>
      </c>
      <c r="I19" s="36">
        <f t="shared" si="3"/>
        <v>0</v>
      </c>
      <c r="J19" s="38"/>
    </row>
    <row r="20" spans="1:10" ht="16.5" hidden="1">
      <c r="A20" s="32" t="s">
        <v>140</v>
      </c>
      <c r="B20" s="33" t="s">
        <v>141</v>
      </c>
      <c r="C20" s="34">
        <v>0.136</v>
      </c>
      <c r="D20" s="24">
        <v>115</v>
      </c>
      <c r="E20" s="35">
        <v>0</v>
      </c>
      <c r="F20" s="36">
        <f t="shared" si="0"/>
        <v>0</v>
      </c>
      <c r="G20" s="37">
        <f t="shared" si="1"/>
        <v>0</v>
      </c>
      <c r="H20" s="37">
        <f t="shared" si="2"/>
        <v>0</v>
      </c>
      <c r="I20" s="36">
        <f t="shared" si="3"/>
        <v>0</v>
      </c>
      <c r="J20" s="38">
        <v>0.3</v>
      </c>
    </row>
    <row r="21" spans="1:10" ht="16.5" hidden="1">
      <c r="A21" s="32" t="s">
        <v>50</v>
      </c>
      <c r="B21" s="33" t="s">
        <v>51</v>
      </c>
      <c r="C21" s="34">
        <v>0.128</v>
      </c>
      <c r="D21" s="24">
        <v>70</v>
      </c>
      <c r="E21" s="35">
        <v>0</v>
      </c>
      <c r="F21" s="36">
        <f t="shared" si="0"/>
        <v>0</v>
      </c>
      <c r="G21" s="37">
        <f t="shared" si="1"/>
        <v>0</v>
      </c>
      <c r="H21" s="37">
        <f t="shared" si="2"/>
        <v>0</v>
      </c>
      <c r="I21" s="36">
        <f t="shared" si="3"/>
        <v>0</v>
      </c>
      <c r="J21" s="38">
        <v>0.2</v>
      </c>
    </row>
    <row r="22" spans="1:10" ht="16.5" hidden="1">
      <c r="A22" s="32" t="s">
        <v>142</v>
      </c>
      <c r="B22" s="33" t="s">
        <v>1</v>
      </c>
      <c r="C22" s="34">
        <v>0.135</v>
      </c>
      <c r="D22" s="24">
        <v>91</v>
      </c>
      <c r="E22" s="35">
        <v>0</v>
      </c>
      <c r="F22" s="36">
        <f t="shared" si="0"/>
        <v>0</v>
      </c>
      <c r="G22" s="37">
        <f t="shared" si="1"/>
        <v>0</v>
      </c>
      <c r="H22" s="37">
        <f t="shared" si="2"/>
        <v>0</v>
      </c>
      <c r="I22" s="36">
        <f t="shared" si="3"/>
        <v>0</v>
      </c>
      <c r="J22" s="38"/>
    </row>
    <row r="23" spans="1:10" ht="16.5" hidden="1">
      <c r="A23" s="32" t="s">
        <v>32</v>
      </c>
      <c r="B23" s="33" t="s">
        <v>143</v>
      </c>
      <c r="C23" s="34">
        <v>0.128</v>
      </c>
      <c r="D23" s="24">
        <v>120</v>
      </c>
      <c r="E23" s="35">
        <v>0</v>
      </c>
      <c r="F23" s="36">
        <f t="shared" si="0"/>
        <v>0</v>
      </c>
      <c r="G23" s="37">
        <f t="shared" si="1"/>
        <v>0</v>
      </c>
      <c r="H23" s="37">
        <f t="shared" si="2"/>
        <v>0</v>
      </c>
      <c r="I23" s="36">
        <f t="shared" si="3"/>
        <v>0</v>
      </c>
      <c r="J23" s="38"/>
    </row>
    <row r="24" spans="1:10" ht="16.5" hidden="1">
      <c r="A24" s="32" t="s">
        <v>33</v>
      </c>
      <c r="B24" s="33" t="s">
        <v>34</v>
      </c>
      <c r="C24" s="34">
        <v>0.1371</v>
      </c>
      <c r="D24" s="24">
        <v>146</v>
      </c>
      <c r="E24" s="35">
        <v>0</v>
      </c>
      <c r="F24" s="36">
        <f t="shared" si="0"/>
        <v>0</v>
      </c>
      <c r="G24" s="37">
        <f t="shared" si="1"/>
        <v>0</v>
      </c>
      <c r="H24" s="37">
        <f t="shared" si="2"/>
        <v>0</v>
      </c>
      <c r="I24" s="36">
        <f t="shared" si="3"/>
        <v>0</v>
      </c>
      <c r="J24" s="38"/>
    </row>
    <row r="25" spans="1:10" ht="16.5" hidden="1">
      <c r="A25" s="32" t="s">
        <v>58</v>
      </c>
      <c r="B25" s="33" t="s">
        <v>59</v>
      </c>
      <c r="C25" s="34">
        <v>0.128</v>
      </c>
      <c r="D25" s="24">
        <v>116</v>
      </c>
      <c r="E25" s="35">
        <v>0</v>
      </c>
      <c r="F25" s="36">
        <f t="shared" si="0"/>
        <v>0</v>
      </c>
      <c r="G25" s="37">
        <f t="shared" si="1"/>
        <v>0</v>
      </c>
      <c r="H25" s="37">
        <f t="shared" si="2"/>
        <v>0</v>
      </c>
      <c r="I25" s="36">
        <f t="shared" si="3"/>
        <v>0</v>
      </c>
      <c r="J25" s="38">
        <v>0.2</v>
      </c>
    </row>
    <row r="26" spans="1:10" ht="16.5" hidden="1">
      <c r="A26" s="32" t="s">
        <v>28</v>
      </c>
      <c r="B26" s="33" t="s">
        <v>29</v>
      </c>
      <c r="C26" s="34">
        <v>0.1357</v>
      </c>
      <c r="D26" s="24">
        <v>-6</v>
      </c>
      <c r="E26" s="35">
        <v>0</v>
      </c>
      <c r="F26" s="36">
        <f t="shared" si="0"/>
        <v>0</v>
      </c>
      <c r="G26" s="37">
        <f t="shared" si="1"/>
        <v>0</v>
      </c>
      <c r="H26" s="37">
        <f t="shared" si="2"/>
        <v>0</v>
      </c>
      <c r="I26" s="36">
        <f t="shared" si="3"/>
        <v>0</v>
      </c>
      <c r="J26" s="38"/>
    </row>
    <row r="27" spans="1:10" ht="16.5" hidden="1">
      <c r="A27" s="32" t="s">
        <v>144</v>
      </c>
      <c r="B27" s="33" t="s">
        <v>19</v>
      </c>
      <c r="C27" s="34">
        <v>0.1357</v>
      </c>
      <c r="D27" s="24">
        <v>-6</v>
      </c>
      <c r="E27" s="35">
        <v>0</v>
      </c>
      <c r="F27" s="36">
        <f t="shared" si="0"/>
        <v>0</v>
      </c>
      <c r="G27" s="37">
        <f t="shared" si="1"/>
        <v>0</v>
      </c>
      <c r="H27" s="37">
        <f t="shared" si="2"/>
        <v>0</v>
      </c>
      <c r="I27" s="36">
        <f t="shared" si="3"/>
        <v>0</v>
      </c>
      <c r="J27" s="38"/>
    </row>
    <row r="28" spans="1:10" ht="16.5" hidden="1">
      <c r="A28" s="32" t="s">
        <v>145</v>
      </c>
      <c r="B28" s="33" t="s">
        <v>49</v>
      </c>
      <c r="C28" s="34">
        <v>0.124</v>
      </c>
      <c r="D28" s="24">
        <v>56</v>
      </c>
      <c r="E28" s="35">
        <v>0</v>
      </c>
      <c r="F28" s="36">
        <f t="shared" si="0"/>
        <v>0</v>
      </c>
      <c r="G28" s="37">
        <f t="shared" si="1"/>
        <v>0</v>
      </c>
      <c r="H28" s="37">
        <f t="shared" si="2"/>
        <v>0</v>
      </c>
      <c r="I28" s="36">
        <f t="shared" si="3"/>
        <v>0</v>
      </c>
      <c r="J28" s="38"/>
    </row>
    <row r="29" spans="1:10" ht="16.5" hidden="1">
      <c r="A29" s="32" t="s">
        <v>52</v>
      </c>
      <c r="B29" s="33" t="s">
        <v>53</v>
      </c>
      <c r="C29" s="34">
        <v>0.1378</v>
      </c>
      <c r="D29" s="24">
        <v>19</v>
      </c>
      <c r="E29" s="35">
        <v>0</v>
      </c>
      <c r="F29" s="36">
        <f t="shared" si="0"/>
        <v>0</v>
      </c>
      <c r="G29" s="37">
        <f t="shared" si="1"/>
        <v>0</v>
      </c>
      <c r="H29" s="37">
        <f t="shared" si="2"/>
        <v>0</v>
      </c>
      <c r="I29" s="36">
        <f t="shared" si="3"/>
        <v>0</v>
      </c>
      <c r="J29" s="38">
        <v>0.1</v>
      </c>
    </row>
    <row r="30" spans="1:10" ht="16.5" hidden="1">
      <c r="A30" s="32" t="s">
        <v>56</v>
      </c>
      <c r="B30" s="33" t="s">
        <v>57</v>
      </c>
      <c r="C30" s="34">
        <v>0.133</v>
      </c>
      <c r="D30" s="24">
        <v>81</v>
      </c>
      <c r="E30" s="35">
        <v>0</v>
      </c>
      <c r="F30" s="36">
        <f t="shared" si="0"/>
        <v>0</v>
      </c>
      <c r="G30" s="37">
        <f t="shared" si="1"/>
        <v>0</v>
      </c>
      <c r="H30" s="37">
        <f t="shared" si="2"/>
        <v>0</v>
      </c>
      <c r="I30" s="36">
        <f t="shared" si="3"/>
        <v>0</v>
      </c>
      <c r="J30" s="38">
        <v>0.5</v>
      </c>
    </row>
    <row r="31" spans="1:10" ht="16.5" hidden="1">
      <c r="A31" s="32" t="s">
        <v>146</v>
      </c>
      <c r="B31" s="33" t="s">
        <v>45</v>
      </c>
      <c r="C31" s="34">
        <v>0.136</v>
      </c>
      <c r="D31" s="24">
        <v>99</v>
      </c>
      <c r="E31" s="35">
        <v>0</v>
      </c>
      <c r="F31" s="36">
        <f t="shared" si="0"/>
        <v>0</v>
      </c>
      <c r="G31" s="37">
        <f t="shared" si="1"/>
        <v>0</v>
      </c>
      <c r="H31" s="37">
        <f t="shared" si="2"/>
        <v>0</v>
      </c>
      <c r="I31" s="36">
        <f t="shared" si="3"/>
        <v>0</v>
      </c>
      <c r="J31" s="38"/>
    </row>
    <row r="32" spans="1:10" ht="16.5" hidden="1">
      <c r="A32" s="32" t="s">
        <v>35</v>
      </c>
      <c r="B32" s="33" t="s">
        <v>36</v>
      </c>
      <c r="C32" s="34">
        <v>0.1241</v>
      </c>
      <c r="D32" s="24">
        <v>56</v>
      </c>
      <c r="E32" s="35">
        <v>0</v>
      </c>
      <c r="F32" s="36">
        <f t="shared" si="0"/>
        <v>0</v>
      </c>
      <c r="G32" s="37">
        <f t="shared" si="1"/>
        <v>0</v>
      </c>
      <c r="H32" s="37">
        <f t="shared" si="2"/>
        <v>0</v>
      </c>
      <c r="I32" s="36">
        <f t="shared" si="3"/>
        <v>0</v>
      </c>
      <c r="J32" s="38"/>
    </row>
    <row r="33" spans="1:10" ht="16.5" hidden="1">
      <c r="A33" s="32" t="s">
        <v>6</v>
      </c>
      <c r="B33" s="33" t="s">
        <v>7</v>
      </c>
      <c r="C33" s="34">
        <v>0.1324</v>
      </c>
      <c r="D33" s="24">
        <v>56</v>
      </c>
      <c r="E33" s="35">
        <v>0</v>
      </c>
      <c r="F33" s="36">
        <f t="shared" si="0"/>
        <v>0</v>
      </c>
      <c r="G33" s="37">
        <f t="shared" si="1"/>
        <v>0</v>
      </c>
      <c r="H33" s="37">
        <f t="shared" si="2"/>
        <v>0</v>
      </c>
      <c r="I33" s="36">
        <f t="shared" si="3"/>
        <v>0</v>
      </c>
      <c r="J33" s="38"/>
    </row>
    <row r="34" spans="1:10" ht="16.5" hidden="1">
      <c r="A34" s="32" t="s">
        <v>147</v>
      </c>
      <c r="B34" s="33" t="s">
        <v>46</v>
      </c>
      <c r="C34" s="34">
        <v>0.1331</v>
      </c>
      <c r="D34" s="24">
        <v>67</v>
      </c>
      <c r="E34" s="35">
        <v>0</v>
      </c>
      <c r="F34" s="36">
        <f t="shared" si="0"/>
        <v>0</v>
      </c>
      <c r="G34" s="37">
        <f t="shared" si="1"/>
        <v>0</v>
      </c>
      <c r="H34" s="37">
        <f t="shared" si="2"/>
        <v>0</v>
      </c>
      <c r="I34" s="36">
        <f t="shared" si="3"/>
        <v>0</v>
      </c>
      <c r="J34" s="38"/>
    </row>
    <row r="35" spans="1:10" ht="16.5" hidden="1">
      <c r="A35" s="32" t="s">
        <v>54</v>
      </c>
      <c r="B35" s="33" t="s">
        <v>55</v>
      </c>
      <c r="C35" s="34">
        <v>0.136</v>
      </c>
      <c r="D35" s="24">
        <v>47</v>
      </c>
      <c r="E35" s="35">
        <v>0</v>
      </c>
      <c r="F35" s="36">
        <f t="shared" si="0"/>
        <v>0</v>
      </c>
      <c r="G35" s="37">
        <f t="shared" si="1"/>
        <v>0</v>
      </c>
      <c r="H35" s="37">
        <f t="shared" si="2"/>
        <v>0</v>
      </c>
      <c r="I35" s="36">
        <f t="shared" si="3"/>
        <v>0</v>
      </c>
      <c r="J35" s="38"/>
    </row>
    <row r="36" spans="1:10" ht="16.5" hidden="1">
      <c r="A36" s="32" t="s">
        <v>47</v>
      </c>
      <c r="B36" s="33" t="s">
        <v>48</v>
      </c>
      <c r="C36" s="34">
        <v>0.124</v>
      </c>
      <c r="D36" s="24">
        <v>56</v>
      </c>
      <c r="E36" s="35">
        <v>0</v>
      </c>
      <c r="F36" s="36">
        <f t="shared" si="0"/>
        <v>0</v>
      </c>
      <c r="G36" s="37">
        <f t="shared" si="1"/>
        <v>0</v>
      </c>
      <c r="H36" s="37">
        <f t="shared" si="2"/>
        <v>0</v>
      </c>
      <c r="I36" s="36">
        <f t="shared" si="3"/>
        <v>0</v>
      </c>
      <c r="J36" s="38"/>
    </row>
    <row r="37" spans="1:10" ht="16.5" hidden="1">
      <c r="A37" s="32" t="s">
        <v>148</v>
      </c>
      <c r="B37" s="33" t="s">
        <v>27</v>
      </c>
      <c r="C37" s="34">
        <v>0.135</v>
      </c>
      <c r="D37" s="24">
        <v>24</v>
      </c>
      <c r="E37" s="35">
        <v>0</v>
      </c>
      <c r="F37" s="36">
        <f t="shared" si="0"/>
        <v>0</v>
      </c>
      <c r="G37" s="37">
        <f t="shared" si="1"/>
        <v>0</v>
      </c>
      <c r="H37" s="37">
        <f t="shared" si="2"/>
        <v>0</v>
      </c>
      <c r="I37" s="36">
        <f t="shared" si="3"/>
        <v>0</v>
      </c>
      <c r="J37" s="38"/>
    </row>
    <row r="38" spans="1:10" ht="16.5" hidden="1">
      <c r="A38" s="32" t="s">
        <v>149</v>
      </c>
      <c r="B38" s="33" t="s">
        <v>61</v>
      </c>
      <c r="C38" s="34">
        <v>0.1353</v>
      </c>
      <c r="D38" s="24">
        <v>45</v>
      </c>
      <c r="E38" s="35">
        <v>0</v>
      </c>
      <c r="F38" s="36">
        <f t="shared" si="0"/>
        <v>0</v>
      </c>
      <c r="G38" s="37">
        <f t="shared" si="1"/>
        <v>0</v>
      </c>
      <c r="H38" s="37">
        <f t="shared" si="2"/>
        <v>0</v>
      </c>
      <c r="I38" s="36">
        <f t="shared" si="3"/>
        <v>0</v>
      </c>
      <c r="J38" s="38"/>
    </row>
    <row r="39" spans="1:10" ht="16.5" hidden="1">
      <c r="A39" s="32" t="s">
        <v>150</v>
      </c>
      <c r="B39" s="33" t="s">
        <v>151</v>
      </c>
      <c r="C39" s="34">
        <v>0.137</v>
      </c>
      <c r="D39" s="24">
        <v>100</v>
      </c>
      <c r="E39" s="35">
        <v>50</v>
      </c>
      <c r="F39" s="36">
        <f t="shared" si="0"/>
        <v>9.25925925925926</v>
      </c>
      <c r="G39" s="37">
        <f t="shared" si="1"/>
        <v>6.8500000000000005</v>
      </c>
      <c r="H39" s="37">
        <f t="shared" si="2"/>
        <v>18.7005</v>
      </c>
      <c r="I39" s="36">
        <f t="shared" si="3"/>
        <v>9.25925925925926</v>
      </c>
      <c r="J39" s="38">
        <v>0.2</v>
      </c>
    </row>
    <row r="40" spans="1:10" ht="16.5" hidden="1">
      <c r="A40" s="32" t="s">
        <v>43</v>
      </c>
      <c r="B40" s="33" t="s">
        <v>44</v>
      </c>
      <c r="C40" s="34">
        <v>0.137</v>
      </c>
      <c r="D40" s="24">
        <v>96</v>
      </c>
      <c r="E40" s="35">
        <v>0</v>
      </c>
      <c r="F40" s="36">
        <f t="shared" si="0"/>
        <v>0</v>
      </c>
      <c r="G40" s="37">
        <f t="shared" si="1"/>
        <v>0</v>
      </c>
      <c r="H40" s="37">
        <f t="shared" si="2"/>
        <v>0</v>
      </c>
      <c r="I40" s="36">
        <f t="shared" si="3"/>
        <v>0</v>
      </c>
      <c r="J40" s="38"/>
    </row>
    <row r="41" spans="1:10" ht="16.5" hidden="1">
      <c r="A41" s="32" t="s">
        <v>152</v>
      </c>
      <c r="B41" s="33" t="s">
        <v>153</v>
      </c>
      <c r="C41" s="34">
        <v>0.1357</v>
      </c>
      <c r="D41" s="24">
        <v>50</v>
      </c>
      <c r="E41" s="35">
        <v>0</v>
      </c>
      <c r="F41" s="36">
        <f t="shared" si="0"/>
        <v>0</v>
      </c>
      <c r="G41" s="37">
        <f t="shared" si="1"/>
        <v>0</v>
      </c>
      <c r="H41" s="37">
        <f t="shared" si="2"/>
        <v>0</v>
      </c>
      <c r="I41" s="36">
        <f t="shared" si="3"/>
        <v>0</v>
      </c>
      <c r="J41" s="38">
        <v>0.1</v>
      </c>
    </row>
    <row r="42" spans="1:10" ht="16.5" hidden="1">
      <c r="A42" s="32" t="s">
        <v>154</v>
      </c>
      <c r="B42" s="33" t="s">
        <v>0</v>
      </c>
      <c r="C42" s="34">
        <v>0.136</v>
      </c>
      <c r="D42" s="39">
        <v>97</v>
      </c>
      <c r="E42" s="40">
        <v>0</v>
      </c>
      <c r="F42" s="36">
        <f t="shared" si="0"/>
        <v>0</v>
      </c>
      <c r="G42" s="37">
        <f t="shared" si="1"/>
        <v>0</v>
      </c>
      <c r="H42" s="37">
        <f t="shared" si="2"/>
        <v>0</v>
      </c>
      <c r="I42" s="36">
        <f t="shared" si="3"/>
        <v>0</v>
      </c>
      <c r="J42" s="38">
        <v>0.3</v>
      </c>
    </row>
    <row r="43" spans="1:10" ht="16.5" hidden="1">
      <c r="A43" s="32" t="s">
        <v>155</v>
      </c>
      <c r="B43" s="33" t="s">
        <v>26</v>
      </c>
      <c r="C43" s="34">
        <v>0.069</v>
      </c>
      <c r="D43" s="24">
        <v>11</v>
      </c>
      <c r="E43" s="35">
        <v>0</v>
      </c>
      <c r="F43" s="36">
        <f t="shared" si="0"/>
        <v>0</v>
      </c>
      <c r="G43" s="37">
        <f t="shared" si="1"/>
        <v>0</v>
      </c>
      <c r="H43" s="37">
        <f t="shared" si="2"/>
        <v>0</v>
      </c>
      <c r="I43" s="36">
        <f t="shared" si="3"/>
        <v>0</v>
      </c>
      <c r="J43" s="38"/>
    </row>
    <row r="44" spans="1:10" ht="16.5" hidden="1">
      <c r="A44" s="32" t="s">
        <v>39</v>
      </c>
      <c r="B44" s="33" t="s">
        <v>40</v>
      </c>
      <c r="C44" s="34">
        <v>0.141</v>
      </c>
      <c r="D44" s="39">
        <v>145</v>
      </c>
      <c r="E44" s="40">
        <v>400</v>
      </c>
      <c r="F44" s="36">
        <f t="shared" si="0"/>
        <v>74.07407407407408</v>
      </c>
      <c r="G44" s="37">
        <f t="shared" si="1"/>
        <v>56.39999999999999</v>
      </c>
      <c r="H44" s="37">
        <f t="shared" si="2"/>
        <v>153.97199999999998</v>
      </c>
      <c r="I44" s="36">
        <f t="shared" si="3"/>
        <v>107.4074074074074</v>
      </c>
      <c r="J44" s="38">
        <v>0.2</v>
      </c>
    </row>
    <row r="45" spans="1:10" ht="16.5" hidden="1">
      <c r="A45" s="32" t="s">
        <v>41</v>
      </c>
      <c r="B45" s="33" t="s">
        <v>42</v>
      </c>
      <c r="C45" s="34">
        <v>0.156</v>
      </c>
      <c r="D45" s="24">
        <v>227</v>
      </c>
      <c r="E45" s="35">
        <v>0</v>
      </c>
      <c r="F45" s="36">
        <f t="shared" si="0"/>
        <v>0</v>
      </c>
      <c r="G45" s="37">
        <f t="shared" si="1"/>
        <v>0</v>
      </c>
      <c r="H45" s="37">
        <f t="shared" si="2"/>
        <v>0</v>
      </c>
      <c r="I45" s="36">
        <f t="shared" si="3"/>
        <v>0</v>
      </c>
      <c r="J45" s="38">
        <v>0.2</v>
      </c>
    </row>
    <row r="46" spans="1:10" ht="16.5" hidden="1">
      <c r="A46" s="32" t="s">
        <v>16</v>
      </c>
      <c r="B46" s="33" t="s">
        <v>17</v>
      </c>
      <c r="C46" s="34">
        <v>0.1386</v>
      </c>
      <c r="D46" s="24">
        <v>89</v>
      </c>
      <c r="E46" s="35">
        <v>0</v>
      </c>
      <c r="F46" s="36">
        <f t="shared" si="0"/>
        <v>0</v>
      </c>
      <c r="G46" s="37">
        <f t="shared" si="1"/>
        <v>0</v>
      </c>
      <c r="H46" s="37">
        <f t="shared" si="2"/>
        <v>0</v>
      </c>
      <c r="I46" s="36">
        <f t="shared" si="3"/>
        <v>0</v>
      </c>
      <c r="J46" s="38"/>
    </row>
    <row r="47" spans="1:10" ht="16.5" hidden="1">
      <c r="A47" s="32" t="s">
        <v>156</v>
      </c>
      <c r="B47" s="33" t="s">
        <v>157</v>
      </c>
      <c r="C47" s="34">
        <v>0.1328</v>
      </c>
      <c r="D47" s="24">
        <v>92</v>
      </c>
      <c r="E47" s="35">
        <v>0</v>
      </c>
      <c r="F47" s="36">
        <f t="shared" si="0"/>
        <v>0</v>
      </c>
      <c r="G47" s="37">
        <f t="shared" si="1"/>
        <v>0</v>
      </c>
      <c r="H47" s="37">
        <f t="shared" si="2"/>
        <v>0</v>
      </c>
      <c r="I47" s="36">
        <f t="shared" si="3"/>
        <v>0</v>
      </c>
      <c r="J47" s="38">
        <v>0.72</v>
      </c>
    </row>
    <row r="48" spans="1:10" ht="16.5" hidden="1">
      <c r="A48" s="32" t="s">
        <v>12</v>
      </c>
      <c r="B48" s="33" t="s">
        <v>13</v>
      </c>
      <c r="C48" s="34">
        <v>0.19</v>
      </c>
      <c r="D48" s="39">
        <v>258</v>
      </c>
      <c r="E48" s="40">
        <v>0</v>
      </c>
      <c r="F48" s="36">
        <f t="shared" si="0"/>
        <v>0</v>
      </c>
      <c r="G48" s="37">
        <f t="shared" si="1"/>
        <v>0</v>
      </c>
      <c r="H48" s="37">
        <f t="shared" si="2"/>
        <v>0</v>
      </c>
      <c r="I48" s="36">
        <f t="shared" si="3"/>
        <v>0</v>
      </c>
      <c r="J48" s="38">
        <v>0.3</v>
      </c>
    </row>
    <row r="49" spans="1:10" ht="16.5" hidden="1">
      <c r="A49" s="32" t="s">
        <v>158</v>
      </c>
      <c r="B49" s="33" t="s">
        <v>60</v>
      </c>
      <c r="C49" s="34">
        <v>0.134</v>
      </c>
      <c r="D49" s="24">
        <v>63</v>
      </c>
      <c r="E49" s="35">
        <v>0</v>
      </c>
      <c r="F49" s="36">
        <f t="shared" si="0"/>
        <v>0</v>
      </c>
      <c r="G49" s="37">
        <f t="shared" si="1"/>
        <v>0</v>
      </c>
      <c r="H49" s="37">
        <f t="shared" si="2"/>
        <v>0</v>
      </c>
      <c r="I49" s="36">
        <f t="shared" si="3"/>
        <v>0</v>
      </c>
      <c r="J49" s="38">
        <v>0.2</v>
      </c>
    </row>
    <row r="50" spans="1:10" ht="16.5" hidden="1">
      <c r="A50" s="32" t="s">
        <v>20</v>
      </c>
      <c r="B50" s="33" t="s">
        <v>21</v>
      </c>
      <c r="C50" s="34">
        <v>0.1265</v>
      </c>
      <c r="D50" s="24">
        <v>66</v>
      </c>
      <c r="E50" s="35">
        <v>0</v>
      </c>
      <c r="F50" s="36">
        <f t="shared" si="0"/>
        <v>0</v>
      </c>
      <c r="G50" s="37">
        <f t="shared" si="1"/>
        <v>0</v>
      </c>
      <c r="H50" s="37">
        <f t="shared" si="2"/>
        <v>0</v>
      </c>
      <c r="I50" s="36">
        <f t="shared" si="3"/>
        <v>0</v>
      </c>
      <c r="J50" s="38"/>
    </row>
    <row r="51" spans="1:10" ht="16.5" hidden="1">
      <c r="A51" s="32" t="s">
        <v>159</v>
      </c>
      <c r="B51" s="33" t="s">
        <v>4</v>
      </c>
      <c r="C51" s="34">
        <v>0.069</v>
      </c>
      <c r="D51" s="24">
        <v>84</v>
      </c>
      <c r="E51" s="35">
        <v>0</v>
      </c>
      <c r="F51" s="36">
        <f t="shared" si="0"/>
        <v>0</v>
      </c>
      <c r="G51" s="37">
        <f t="shared" si="1"/>
        <v>0</v>
      </c>
      <c r="H51" s="37">
        <f t="shared" si="2"/>
        <v>0</v>
      </c>
      <c r="I51" s="36">
        <f t="shared" si="3"/>
        <v>0</v>
      </c>
      <c r="J51" s="38">
        <v>0.05</v>
      </c>
    </row>
    <row r="52" spans="1:10" ht="16.5" hidden="1">
      <c r="A52" s="32" t="s">
        <v>2</v>
      </c>
      <c r="B52" s="33" t="s">
        <v>3</v>
      </c>
      <c r="C52" s="34">
        <v>0.133</v>
      </c>
      <c r="D52" s="24">
        <v>99</v>
      </c>
      <c r="E52" s="35">
        <v>0</v>
      </c>
      <c r="F52" s="36">
        <f t="shared" si="0"/>
        <v>0</v>
      </c>
      <c r="G52" s="37">
        <f t="shared" si="1"/>
        <v>0</v>
      </c>
      <c r="H52" s="37">
        <f t="shared" si="2"/>
        <v>0</v>
      </c>
      <c r="I52" s="36">
        <f t="shared" si="3"/>
        <v>0</v>
      </c>
      <c r="J52" s="38">
        <v>0.72</v>
      </c>
    </row>
    <row r="53" spans="1:10" ht="16.5" hidden="1">
      <c r="A53" s="32" t="s">
        <v>22</v>
      </c>
      <c r="B53" s="33" t="s">
        <v>23</v>
      </c>
      <c r="C53" s="34">
        <v>0.1356</v>
      </c>
      <c r="D53" s="24">
        <v>94</v>
      </c>
      <c r="E53" s="35">
        <v>0</v>
      </c>
      <c r="F53" s="36">
        <f t="shared" si="0"/>
        <v>0</v>
      </c>
      <c r="G53" s="37">
        <f t="shared" si="1"/>
        <v>0</v>
      </c>
      <c r="H53" s="37">
        <f t="shared" si="2"/>
        <v>0</v>
      </c>
      <c r="I53" s="36">
        <f t="shared" si="3"/>
        <v>0</v>
      </c>
      <c r="J53" s="38">
        <v>1</v>
      </c>
    </row>
    <row r="54" spans="1:10" ht="16.5" hidden="1">
      <c r="A54" s="32" t="s">
        <v>8</v>
      </c>
      <c r="B54" s="33" t="s">
        <v>9</v>
      </c>
      <c r="C54" s="34">
        <v>0.1286</v>
      </c>
      <c r="D54" s="24">
        <v>95</v>
      </c>
      <c r="E54" s="35">
        <v>0</v>
      </c>
      <c r="F54" s="36">
        <f t="shared" si="0"/>
        <v>0</v>
      </c>
      <c r="G54" s="37">
        <f t="shared" si="1"/>
        <v>0</v>
      </c>
      <c r="H54" s="37">
        <f t="shared" si="2"/>
        <v>0</v>
      </c>
      <c r="I54" s="36">
        <f t="shared" si="3"/>
        <v>0</v>
      </c>
      <c r="J54" s="38">
        <v>0.15</v>
      </c>
    </row>
    <row r="55" spans="1:10" ht="16.5" hidden="1">
      <c r="A55" s="32" t="s">
        <v>160</v>
      </c>
      <c r="B55" s="33" t="s">
        <v>161</v>
      </c>
      <c r="C55" s="34">
        <v>0.138</v>
      </c>
      <c r="D55" s="24">
        <v>139</v>
      </c>
      <c r="E55" s="35">
        <v>0</v>
      </c>
      <c r="F55" s="36">
        <f t="shared" si="0"/>
        <v>0</v>
      </c>
      <c r="G55" s="37">
        <f t="shared" si="1"/>
        <v>0</v>
      </c>
      <c r="H55" s="37">
        <f t="shared" si="2"/>
        <v>0</v>
      </c>
      <c r="I55" s="36">
        <f t="shared" si="3"/>
        <v>0</v>
      </c>
      <c r="J55" s="38"/>
    </row>
    <row r="56" spans="1:10" ht="16.5" hidden="1">
      <c r="A56" s="32" t="s">
        <v>37</v>
      </c>
      <c r="B56" s="33" t="s">
        <v>38</v>
      </c>
      <c r="C56" s="34">
        <v>0.134</v>
      </c>
      <c r="D56" s="24">
        <v>109</v>
      </c>
      <c r="E56" s="35">
        <v>0</v>
      </c>
      <c r="F56" s="36">
        <f t="shared" si="0"/>
        <v>0</v>
      </c>
      <c r="G56" s="37">
        <f t="shared" si="1"/>
        <v>0</v>
      </c>
      <c r="H56" s="37">
        <f t="shared" si="2"/>
        <v>0</v>
      </c>
      <c r="I56" s="36">
        <f t="shared" si="3"/>
        <v>0</v>
      </c>
      <c r="J56" s="38">
        <v>1</v>
      </c>
    </row>
    <row r="57" spans="1:10" ht="16.5" hidden="1">
      <c r="A57" s="32" t="s">
        <v>30</v>
      </c>
      <c r="B57" s="33" t="s">
        <v>31</v>
      </c>
      <c r="C57" s="34">
        <v>0.139</v>
      </c>
      <c r="D57" s="24">
        <v>119</v>
      </c>
      <c r="E57" s="35">
        <v>0</v>
      </c>
      <c r="F57" s="36">
        <f t="shared" si="0"/>
        <v>0</v>
      </c>
      <c r="G57" s="37">
        <f t="shared" si="1"/>
        <v>0</v>
      </c>
      <c r="H57" s="37">
        <f t="shared" si="2"/>
        <v>0</v>
      </c>
      <c r="I57" s="36">
        <f t="shared" si="3"/>
        <v>0</v>
      </c>
      <c r="J57" s="38"/>
    </row>
    <row r="58" spans="1:9" ht="16.5" hidden="1">
      <c r="A58" s="41" t="s">
        <v>162</v>
      </c>
      <c r="B58" s="41" t="s">
        <v>163</v>
      </c>
      <c r="D58" s="24"/>
      <c r="E58" s="24">
        <f>SUM(E12:E57)</f>
        <v>540</v>
      </c>
      <c r="F58" s="24">
        <f>SUM(F12:F57)</f>
        <v>100</v>
      </c>
      <c r="G58" s="43">
        <f>SUM(G12:G57)</f>
        <v>75.72</v>
      </c>
      <c r="H58" s="43">
        <f>SUM(H12:H57)</f>
        <v>206.7156</v>
      </c>
      <c r="I58" s="43">
        <f>SUM(I12:I57)</f>
        <v>140.07407407407408</v>
      </c>
    </row>
    <row r="59" spans="1:9" ht="16.5" hidden="1">
      <c r="A59" s="32"/>
      <c r="B59" s="33"/>
      <c r="C59" s="34"/>
      <c r="D59" s="24"/>
      <c r="E59" s="35"/>
      <c r="F59" s="36" t="str">
        <f>IF(F58&lt;&gt;100,"CHECK","OK")</f>
        <v>OK</v>
      </c>
      <c r="H59" s="37"/>
      <c r="I59" s="36"/>
    </row>
    <row r="60" spans="1:10" s="24" customFormat="1" ht="16.5" hidden="1">
      <c r="A60" s="91" t="s">
        <v>164</v>
      </c>
      <c r="B60" s="91"/>
      <c r="C60" s="91"/>
      <c r="D60" s="91"/>
      <c r="E60" s="91" t="s">
        <v>165</v>
      </c>
      <c r="F60" s="91"/>
      <c r="G60" s="45" t="s">
        <v>166</v>
      </c>
      <c r="H60" s="45" t="s">
        <v>167</v>
      </c>
      <c r="I60" s="44" t="s">
        <v>168</v>
      </c>
      <c r="J60" s="25"/>
    </row>
    <row r="61" spans="1:10" ht="16.5" hidden="1">
      <c r="A61" s="44" t="s">
        <v>169</v>
      </c>
      <c r="B61" s="92" t="s">
        <v>170</v>
      </c>
      <c r="C61" s="90"/>
      <c r="D61" s="90"/>
      <c r="E61" s="44" t="s">
        <v>171</v>
      </c>
      <c r="F61" s="37">
        <f>E58</f>
        <v>540</v>
      </c>
      <c r="G61" s="47">
        <f>G58</f>
        <v>75.72</v>
      </c>
      <c r="H61" s="37">
        <f>H58</f>
        <v>206.7156</v>
      </c>
      <c r="I61" s="37">
        <f>I58</f>
        <v>140.07407407407408</v>
      </c>
      <c r="J61" s="25" t="str">
        <f>VLOOKUP(I61,B$63:C$65,2,TRUE)</f>
        <v>硬度適中</v>
      </c>
    </row>
    <row r="62" spans="1:10" ht="16.5" hidden="1">
      <c r="A62" s="48" t="s">
        <v>172</v>
      </c>
      <c r="B62" s="90" t="s">
        <v>173</v>
      </c>
      <c r="C62" s="90"/>
      <c r="D62" s="90"/>
      <c r="E62" s="91" t="s">
        <v>174</v>
      </c>
      <c r="F62" s="49">
        <v>0.85</v>
      </c>
      <c r="G62" s="47">
        <f>G$61*F62</f>
        <v>64.362</v>
      </c>
      <c r="H62" s="50">
        <f>G62*2.73</f>
        <v>175.70826</v>
      </c>
      <c r="I62" s="50">
        <f>I$61*F62</f>
        <v>119.06296296296296</v>
      </c>
      <c r="J62" s="25" t="str">
        <f>VLOOKUP(I62,B$63:C$65,2,TRUE)</f>
        <v>產品太軟</v>
      </c>
    </row>
    <row r="63" spans="1:10" ht="16.5" hidden="1">
      <c r="A63" s="48"/>
      <c r="B63" s="48">
        <v>0</v>
      </c>
      <c r="C63" s="51" t="s">
        <v>175</v>
      </c>
      <c r="D63" s="48"/>
      <c r="E63" s="91"/>
      <c r="F63" s="49">
        <v>0.9</v>
      </c>
      <c r="G63" s="47">
        <f>G$61*F63</f>
        <v>68.148</v>
      </c>
      <c r="H63" s="50">
        <f>G63*2.73</f>
        <v>186.04404</v>
      </c>
      <c r="I63" s="50">
        <f>I$61*F63</f>
        <v>126.06666666666668</v>
      </c>
      <c r="J63" s="25" t="str">
        <f>VLOOKUP(I63,B$63:C$65,2,TRUE)</f>
        <v>硬度適中</v>
      </c>
    </row>
    <row r="64" spans="1:10" ht="16.5" hidden="1">
      <c r="A64" s="48"/>
      <c r="B64" s="48">
        <v>120</v>
      </c>
      <c r="C64" s="51" t="s">
        <v>176</v>
      </c>
      <c r="D64" s="48"/>
      <c r="E64" s="91"/>
      <c r="F64" s="49">
        <v>0.95</v>
      </c>
      <c r="G64" s="47">
        <f>G$61*F64</f>
        <v>71.934</v>
      </c>
      <c r="H64" s="50">
        <f>G64*2.73</f>
        <v>196.37982</v>
      </c>
      <c r="I64" s="50">
        <f>I$61*F64</f>
        <v>133.07037037037037</v>
      </c>
      <c r="J64" s="25" t="str">
        <f>VLOOKUP(I64,B$63:C$65,2,TRUE)</f>
        <v>硬度適中</v>
      </c>
    </row>
    <row r="65" spans="1:10" ht="16.5" hidden="1">
      <c r="A65" s="48"/>
      <c r="B65" s="48">
        <v>160</v>
      </c>
      <c r="C65" s="51" t="s">
        <v>177</v>
      </c>
      <c r="D65" s="48"/>
      <c r="E65" s="91"/>
      <c r="F65" s="49">
        <v>1</v>
      </c>
      <c r="G65" s="47">
        <f>G$61*F65</f>
        <v>75.72</v>
      </c>
      <c r="H65" s="50">
        <f>G65*2.73</f>
        <v>206.7156</v>
      </c>
      <c r="I65" s="50">
        <f>I$61*F65</f>
        <v>140.07407407407408</v>
      </c>
      <c r="J65" s="25" t="str">
        <f>VLOOKUP(I65,B$63:C$65,2,TRUE)</f>
        <v>硬度適中</v>
      </c>
    </row>
    <row r="66" ht="16.5" hidden="1"/>
    <row r="67" spans="1:10" ht="16.5" hidden="1">
      <c r="A67" s="20"/>
      <c r="B67" s="20"/>
      <c r="C67" s="20"/>
      <c r="E67" s="20"/>
      <c r="F67" s="20"/>
      <c r="G67" s="20"/>
      <c r="H67" s="20"/>
      <c r="J67" s="20"/>
    </row>
    <row r="68" spans="1:10" ht="16.5" hidden="1">
      <c r="A68" s="44" t="s">
        <v>178</v>
      </c>
      <c r="B68" s="44" t="s">
        <v>64</v>
      </c>
      <c r="C68" s="44" t="s">
        <v>65</v>
      </c>
      <c r="E68" s="20"/>
      <c r="F68" s="20"/>
      <c r="G68" s="20"/>
      <c r="H68" s="20"/>
      <c r="J68" s="20"/>
    </row>
    <row r="69" spans="1:10" ht="16.5" hidden="1">
      <c r="A69" s="46" t="s">
        <v>179</v>
      </c>
      <c r="B69" s="52" t="s">
        <v>180</v>
      </c>
      <c r="C69" s="53">
        <v>0.85</v>
      </c>
      <c r="E69" s="20"/>
      <c r="F69" s="20"/>
      <c r="G69" s="20"/>
      <c r="H69" s="20"/>
      <c r="J69" s="20"/>
    </row>
    <row r="70" spans="1:10" ht="16.5" hidden="1">
      <c r="A70" s="54" t="s">
        <v>181</v>
      </c>
      <c r="B70" s="55" t="s">
        <v>182</v>
      </c>
      <c r="C70" s="53">
        <v>0.9</v>
      </c>
      <c r="E70" s="20"/>
      <c r="F70" s="20"/>
      <c r="G70" s="20"/>
      <c r="H70" s="20"/>
      <c r="J70" s="20"/>
    </row>
    <row r="71" spans="1:3" ht="16.5" hidden="1">
      <c r="A71" s="46" t="s">
        <v>183</v>
      </c>
      <c r="B71" s="52" t="s">
        <v>184</v>
      </c>
      <c r="C71" s="53">
        <v>0.95</v>
      </c>
    </row>
  </sheetData>
  <sheetProtection password="F466" sheet="1" objects="1" scenarios="1"/>
  <protectedRanges>
    <protectedRange sqref="E28:E30 E32:E56 F59 E11:F27 F28:F57" name="範圍1"/>
    <protectedRange sqref="I11:I56" name="範圍2"/>
  </protectedRanges>
  <mergeCells count="12">
    <mergeCell ref="A10:I10"/>
    <mergeCell ref="B62:D62"/>
    <mergeCell ref="E62:E65"/>
    <mergeCell ref="E60:F60"/>
    <mergeCell ref="A60:D60"/>
    <mergeCell ref="B61:D61"/>
    <mergeCell ref="B8:I8"/>
    <mergeCell ref="B3:I3"/>
    <mergeCell ref="B4:I4"/>
    <mergeCell ref="B5:I5"/>
    <mergeCell ref="B6:I6"/>
    <mergeCell ref="B7:I7"/>
  </mergeCells>
  <printOptions horizontalCentered="1" verticalCentered="1"/>
  <pageMargins left="0.5118110236220472" right="0.5118110236220472" top="0.1968503937007874" bottom="0.31496062992125984"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C47"/>
  <sheetViews>
    <sheetView workbookViewId="0" topLeftCell="A51">
      <selection activeCell="A1" sqref="A1:IV50"/>
    </sheetView>
  </sheetViews>
  <sheetFormatPr defaultColWidth="9.00390625" defaultRowHeight="16.5"/>
  <cols>
    <col min="1" max="1" width="12.875" style="67" customWidth="1"/>
    <col min="2" max="2" width="20.125" style="67" customWidth="1"/>
    <col min="3" max="3" width="116.875" style="67" customWidth="1"/>
    <col min="4" max="16384" width="8.875" style="67" customWidth="1"/>
  </cols>
  <sheetData>
    <row r="1" spans="1:3" s="64" customFormat="1" ht="16.5" hidden="1">
      <c r="A1" s="63" t="s">
        <v>124</v>
      </c>
      <c r="B1" s="63" t="s">
        <v>125</v>
      </c>
      <c r="C1" s="63" t="s">
        <v>185</v>
      </c>
    </row>
    <row r="2" spans="1:3" ht="45" hidden="1">
      <c r="A2" s="65" t="s">
        <v>186</v>
      </c>
      <c r="B2" s="66" t="s">
        <v>187</v>
      </c>
      <c r="C2" s="66" t="s">
        <v>188</v>
      </c>
    </row>
    <row r="3" spans="1:3" ht="60" hidden="1">
      <c r="A3" s="68" t="s">
        <v>24</v>
      </c>
      <c r="B3" s="66" t="s">
        <v>25</v>
      </c>
      <c r="C3" s="66" t="s">
        <v>73</v>
      </c>
    </row>
    <row r="4" spans="1:3" ht="45" hidden="1">
      <c r="A4" s="68" t="s">
        <v>189</v>
      </c>
      <c r="B4" s="66" t="s">
        <v>62</v>
      </c>
      <c r="C4" s="66" t="s">
        <v>78</v>
      </c>
    </row>
    <row r="5" spans="1:3" s="70" customFormat="1" ht="115.5" hidden="1">
      <c r="A5" s="68" t="s">
        <v>194</v>
      </c>
      <c r="B5" s="66" t="s">
        <v>5</v>
      </c>
      <c r="C5" s="69" t="s">
        <v>190</v>
      </c>
    </row>
    <row r="6" spans="1:3" ht="30" hidden="1">
      <c r="A6" s="71" t="s">
        <v>195</v>
      </c>
      <c r="B6" s="66" t="s">
        <v>18</v>
      </c>
      <c r="C6" s="66" t="s">
        <v>72</v>
      </c>
    </row>
    <row r="7" spans="1:3" ht="16.5" hidden="1">
      <c r="A7" s="68" t="s">
        <v>196</v>
      </c>
      <c r="B7" s="66" t="s">
        <v>197</v>
      </c>
      <c r="C7" s="66" t="s">
        <v>198</v>
      </c>
    </row>
    <row r="8" spans="1:3" ht="60" hidden="1">
      <c r="A8" s="68" t="s">
        <v>10</v>
      </c>
      <c r="B8" s="66" t="s">
        <v>11</v>
      </c>
      <c r="C8" s="66" t="s">
        <v>87</v>
      </c>
    </row>
    <row r="9" spans="1:3" ht="30" hidden="1">
      <c r="A9" s="68" t="s">
        <v>14</v>
      </c>
      <c r="B9" s="66" t="s">
        <v>15</v>
      </c>
      <c r="C9" s="66" t="s">
        <v>70</v>
      </c>
    </row>
    <row r="10" spans="1:3" ht="30" hidden="1">
      <c r="A10" s="68" t="s">
        <v>199</v>
      </c>
      <c r="B10" s="66" t="s">
        <v>200</v>
      </c>
      <c r="C10" s="66" t="s">
        <v>201</v>
      </c>
    </row>
    <row r="11" spans="1:3" ht="75" hidden="1">
      <c r="A11" s="68" t="s">
        <v>50</v>
      </c>
      <c r="B11" s="66" t="s">
        <v>51</v>
      </c>
      <c r="C11" s="66" t="s">
        <v>82</v>
      </c>
    </row>
    <row r="12" spans="1:3" ht="30" hidden="1">
      <c r="A12" s="68" t="s">
        <v>202</v>
      </c>
      <c r="B12" s="66" t="s">
        <v>1</v>
      </c>
      <c r="C12" s="66" t="s">
        <v>84</v>
      </c>
    </row>
    <row r="13" spans="1:3" s="70" customFormat="1" ht="66" hidden="1">
      <c r="A13" s="68" t="s">
        <v>203</v>
      </c>
      <c r="B13" s="66" t="s">
        <v>204</v>
      </c>
      <c r="C13" s="69" t="s">
        <v>205</v>
      </c>
    </row>
    <row r="14" spans="1:3" ht="75" hidden="1">
      <c r="A14" s="71" t="s">
        <v>33</v>
      </c>
      <c r="B14" s="66" t="s">
        <v>34</v>
      </c>
      <c r="C14" s="66" t="s">
        <v>76</v>
      </c>
    </row>
    <row r="15" spans="1:3" ht="150" hidden="1">
      <c r="A15" s="68" t="s">
        <v>58</v>
      </c>
      <c r="B15" s="66" t="s">
        <v>59</v>
      </c>
      <c r="C15" s="66" t="s">
        <v>86</v>
      </c>
    </row>
    <row r="16" spans="1:3" s="70" customFormat="1" ht="66" hidden="1">
      <c r="A16" s="68" t="s">
        <v>28</v>
      </c>
      <c r="B16" s="66" t="s">
        <v>29</v>
      </c>
      <c r="C16" s="69" t="s">
        <v>206</v>
      </c>
    </row>
    <row r="17" spans="1:3" s="70" customFormat="1" ht="66" hidden="1">
      <c r="A17" s="71" t="s">
        <v>207</v>
      </c>
      <c r="B17" s="66" t="s">
        <v>19</v>
      </c>
      <c r="C17" s="69" t="s">
        <v>208</v>
      </c>
    </row>
    <row r="18" spans="1:3" s="70" customFormat="1" ht="33" hidden="1">
      <c r="A18" s="71" t="s">
        <v>209</v>
      </c>
      <c r="B18" s="66" t="s">
        <v>210</v>
      </c>
      <c r="C18" s="69" t="s">
        <v>211</v>
      </c>
    </row>
    <row r="19" spans="1:3" ht="60" hidden="1">
      <c r="A19" s="71" t="s">
        <v>52</v>
      </c>
      <c r="B19" s="66" t="s">
        <v>53</v>
      </c>
      <c r="C19" s="66" t="s">
        <v>79</v>
      </c>
    </row>
    <row r="20" spans="1:3" ht="45" hidden="1">
      <c r="A20" s="68" t="s">
        <v>56</v>
      </c>
      <c r="B20" s="66" t="s">
        <v>57</v>
      </c>
      <c r="C20" s="66" t="s">
        <v>81</v>
      </c>
    </row>
    <row r="21" spans="1:3" ht="60" hidden="1">
      <c r="A21" s="68" t="s">
        <v>212</v>
      </c>
      <c r="B21" s="66" t="s">
        <v>45</v>
      </c>
      <c r="C21" s="66" t="s">
        <v>71</v>
      </c>
    </row>
    <row r="22" spans="1:3" s="70" customFormat="1" ht="33" hidden="1">
      <c r="A22" s="68" t="s">
        <v>213</v>
      </c>
      <c r="B22" s="66" t="s">
        <v>36</v>
      </c>
      <c r="C22" s="69" t="s">
        <v>214</v>
      </c>
    </row>
    <row r="23" spans="1:3" ht="30" hidden="1">
      <c r="A23" s="71" t="s">
        <v>6</v>
      </c>
      <c r="B23" s="66" t="s">
        <v>7</v>
      </c>
      <c r="C23" s="66" t="s">
        <v>69</v>
      </c>
    </row>
    <row r="24" spans="1:3" s="70" customFormat="1" ht="33" hidden="1">
      <c r="A24" s="68" t="s">
        <v>215</v>
      </c>
      <c r="B24" s="66" t="s">
        <v>46</v>
      </c>
      <c r="C24" s="69" t="s">
        <v>216</v>
      </c>
    </row>
    <row r="25" spans="1:3" s="70" customFormat="1" ht="33" hidden="1">
      <c r="A25" s="71" t="s">
        <v>217</v>
      </c>
      <c r="B25" s="66" t="s">
        <v>55</v>
      </c>
      <c r="C25" s="69" t="s">
        <v>218</v>
      </c>
    </row>
    <row r="26" spans="1:3" ht="16.5" hidden="1">
      <c r="A26" s="71" t="s">
        <v>219</v>
      </c>
      <c r="B26" s="66" t="s">
        <v>220</v>
      </c>
      <c r="C26" s="66"/>
    </row>
    <row r="27" spans="1:3" s="70" customFormat="1" ht="33" hidden="1">
      <c r="A27" s="68" t="s">
        <v>221</v>
      </c>
      <c r="B27" s="66" t="s">
        <v>27</v>
      </c>
      <c r="C27" s="69" t="s">
        <v>222</v>
      </c>
    </row>
    <row r="28" spans="1:3" s="70" customFormat="1" ht="33" hidden="1">
      <c r="A28" s="71" t="s">
        <v>223</v>
      </c>
      <c r="B28" s="66" t="s">
        <v>61</v>
      </c>
      <c r="C28" s="69" t="s">
        <v>224</v>
      </c>
    </row>
    <row r="29" spans="1:3" s="70" customFormat="1" ht="49.5" hidden="1">
      <c r="A29" s="71" t="s">
        <v>225</v>
      </c>
      <c r="B29" s="66" t="s">
        <v>226</v>
      </c>
      <c r="C29" s="69" t="s">
        <v>227</v>
      </c>
    </row>
    <row r="30" spans="1:3" s="70" customFormat="1" ht="99" hidden="1">
      <c r="A30" s="71" t="s">
        <v>228</v>
      </c>
      <c r="B30" s="66" t="s">
        <v>44</v>
      </c>
      <c r="C30" s="69" t="s">
        <v>229</v>
      </c>
    </row>
    <row r="31" spans="1:3" s="70" customFormat="1" ht="66" hidden="1">
      <c r="A31" s="71" t="s">
        <v>230</v>
      </c>
      <c r="B31" s="66" t="s">
        <v>231</v>
      </c>
      <c r="C31" s="69" t="s">
        <v>232</v>
      </c>
    </row>
    <row r="32" spans="1:3" ht="90" hidden="1">
      <c r="A32" s="71" t="s">
        <v>233</v>
      </c>
      <c r="B32" s="66" t="s">
        <v>0</v>
      </c>
      <c r="C32" s="66" t="s">
        <v>83</v>
      </c>
    </row>
    <row r="33" spans="1:3" ht="75" hidden="1">
      <c r="A33" s="68" t="s">
        <v>234</v>
      </c>
      <c r="B33" s="66" t="s">
        <v>26</v>
      </c>
      <c r="C33" s="66" t="s">
        <v>74</v>
      </c>
    </row>
    <row r="34" spans="1:3" ht="90" hidden="1">
      <c r="A34" s="68" t="s">
        <v>39</v>
      </c>
      <c r="B34" s="66" t="s">
        <v>40</v>
      </c>
      <c r="C34" s="66" t="s">
        <v>235</v>
      </c>
    </row>
    <row r="35" spans="1:3" ht="45" hidden="1">
      <c r="A35" s="68" t="s">
        <v>41</v>
      </c>
      <c r="B35" s="66" t="s">
        <v>42</v>
      </c>
      <c r="C35" s="66" t="s">
        <v>77</v>
      </c>
    </row>
    <row r="36" spans="1:3" s="70" customFormat="1" ht="16.5" hidden="1">
      <c r="A36" s="68" t="s">
        <v>236</v>
      </c>
      <c r="B36" s="66" t="s">
        <v>17</v>
      </c>
      <c r="C36" s="69" t="s">
        <v>237</v>
      </c>
    </row>
    <row r="37" spans="1:3" s="70" customFormat="1" ht="33" hidden="1">
      <c r="A37" s="71" t="s">
        <v>238</v>
      </c>
      <c r="B37" s="66" t="s">
        <v>239</v>
      </c>
      <c r="C37" s="69" t="s">
        <v>240</v>
      </c>
    </row>
    <row r="38" spans="1:3" s="70" customFormat="1" ht="82.5" hidden="1">
      <c r="A38" s="71" t="s">
        <v>12</v>
      </c>
      <c r="B38" s="66" t="s">
        <v>13</v>
      </c>
      <c r="C38" s="69" t="s">
        <v>241</v>
      </c>
    </row>
    <row r="39" spans="1:3" ht="60" hidden="1">
      <c r="A39" s="71" t="s">
        <v>242</v>
      </c>
      <c r="B39" s="66" t="s">
        <v>60</v>
      </c>
      <c r="C39" s="66" t="s">
        <v>67</v>
      </c>
    </row>
    <row r="40" spans="1:3" ht="60" hidden="1">
      <c r="A40" s="68" t="s">
        <v>20</v>
      </c>
      <c r="B40" s="66" t="s">
        <v>21</v>
      </c>
      <c r="C40" s="66" t="s">
        <v>80</v>
      </c>
    </row>
    <row r="41" spans="1:3" ht="45" hidden="1">
      <c r="A41" s="68" t="s">
        <v>243</v>
      </c>
      <c r="B41" s="66" t="s">
        <v>4</v>
      </c>
      <c r="C41" s="66" t="s">
        <v>85</v>
      </c>
    </row>
    <row r="42" spans="1:3" ht="66" hidden="1">
      <c r="A42" s="68" t="s">
        <v>2</v>
      </c>
      <c r="B42" s="66" t="s">
        <v>3</v>
      </c>
      <c r="C42" s="66" t="s">
        <v>244</v>
      </c>
    </row>
    <row r="43" spans="1:3" ht="30" hidden="1">
      <c r="A43" s="68" t="s">
        <v>22</v>
      </c>
      <c r="B43" s="66" t="s">
        <v>23</v>
      </c>
      <c r="C43" s="66" t="s">
        <v>88</v>
      </c>
    </row>
    <row r="44" spans="1:3" ht="45" hidden="1">
      <c r="A44" s="68" t="s">
        <v>8</v>
      </c>
      <c r="B44" s="66" t="s">
        <v>9</v>
      </c>
      <c r="C44" s="66" t="s">
        <v>68</v>
      </c>
    </row>
    <row r="45" spans="1:3" ht="30" hidden="1">
      <c r="A45" s="68" t="s">
        <v>245</v>
      </c>
      <c r="B45" s="66" t="s">
        <v>246</v>
      </c>
      <c r="C45" s="66" t="s">
        <v>247</v>
      </c>
    </row>
    <row r="46" spans="1:3" ht="45" hidden="1">
      <c r="A46" s="68" t="s">
        <v>37</v>
      </c>
      <c r="B46" s="66" t="s">
        <v>38</v>
      </c>
      <c r="C46" s="66" t="s">
        <v>66</v>
      </c>
    </row>
    <row r="47" spans="1:3" ht="30" hidden="1">
      <c r="A47" s="68" t="s">
        <v>30</v>
      </c>
      <c r="B47" s="66" t="s">
        <v>31</v>
      </c>
      <c r="C47" s="66" t="s">
        <v>75</v>
      </c>
    </row>
    <row r="48" ht="16.5" hidden="1"/>
    <row r="49" ht="16.5" hidden="1"/>
    <row r="50" ht="16.5" hidden="1"/>
  </sheetData>
  <sheetProtection password="F466" sheet="1" objects="1" scenarios="1"/>
  <printOptions/>
  <pageMargins left="0.75" right="0.75" top="1" bottom="1"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RON HSIN CHANG</cp:lastModifiedBy>
  <cp:lastPrinted>2009-11-19T17:02:43Z</cp:lastPrinted>
  <dcterms:created xsi:type="dcterms:W3CDTF">2004-09-13T02:07:21Z</dcterms:created>
  <dcterms:modified xsi:type="dcterms:W3CDTF">2010-10-02T23:33:36Z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2131908539</vt:i4>
  </property>
  <property fmtid="{D5CDD505-2E9C-101B-9397-08002B2CF9AE}" pid="3" name="_EmailSubject">
    <vt:lpwstr>鹼量水量</vt:lpwstr>
  </property>
  <property fmtid="{D5CDD505-2E9C-101B-9397-08002B2CF9AE}" pid="4" name="_AuthorEmail">
    <vt:lpwstr>xx.ad2719@msa.hinet.net</vt:lpwstr>
  </property>
  <property fmtid="{D5CDD505-2E9C-101B-9397-08002B2CF9AE}" pid="5" name="_AuthorEmailDisplayName">
    <vt:lpwstr>soapfarm</vt:lpwstr>
  </property>
  <property fmtid="{D5CDD505-2E9C-101B-9397-08002B2CF9AE}" pid="6" name="_ReviewingToolsShownOnce">
    <vt:lpwstr/>
  </property>
</Properties>
</file>